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Birgit/Desktop/Ämter/Mittwochsinfo/"/>
    </mc:Choice>
  </mc:AlternateContent>
  <xr:revisionPtr revIDLastSave="0" documentId="8_{83E23EFF-69A1-AD4D-A73C-AFFFB59842A8}" xr6:coauthVersionLast="47" xr6:coauthVersionMax="47" xr10:uidLastSave="{00000000-0000-0000-0000-000000000000}"/>
  <bookViews>
    <workbookView xWindow="0" yWindow="740" windowWidth="29040" windowHeight="15720" tabRatio="944" xr2:uid="{00000000-000D-0000-FFFF-FFFF00000000}"/>
  </bookViews>
  <sheets>
    <sheet name="Ausfüllhilfe" sheetId="15" r:id="rId1"/>
    <sheet name="aliquot" sheetId="13" r:id="rId2"/>
    <sheet name="1816_22" sheetId="8" r:id="rId3"/>
    <sheet name="1776_22" sheetId="7" r:id="rId4"/>
    <sheet name="1816_21" sheetId="1" r:id="rId5"/>
    <sheet name="1776_21" sheetId="4" r:id="rId6"/>
    <sheet name="verm.22_1816" sheetId="12" r:id="rId7"/>
    <sheet name="verm.22_1776" sheetId="11" r:id="rId8"/>
    <sheet name="verm.21_1816" sheetId="9" r:id="rId9"/>
    <sheet name="verm.21_1776" sheetId="10" r:id="rId10"/>
  </sheets>
  <definedNames>
    <definedName name="_xlnm.Print_Area" localSheetId="5">'1776_21'!$A$1:$F$46</definedName>
    <definedName name="_xlnm.Print_Area" localSheetId="3">'1776_22'!$A$1:$F$46</definedName>
    <definedName name="_xlnm.Print_Area" localSheetId="4">'1816_21'!$A$1:$F$46</definedName>
    <definedName name="_xlnm.Print_Area" localSheetId="2">'1816_22'!$A$1:$F$46</definedName>
    <definedName name="_xlnm.Print_Area" localSheetId="0">Ausfüllhilfe!$A$1:$A$19</definedName>
    <definedName name="_xlnm.Print_Area" localSheetId="9">verm.21_1776!$A$1:$F$45</definedName>
    <definedName name="_xlnm.Print_Area" localSheetId="8">verm.21_1816!$A$1:$F$46</definedName>
    <definedName name="_xlnm.Print_Area" localSheetId="7">verm.22_1776!$A$1:$F$46</definedName>
    <definedName name="_xlnm.Print_Area" localSheetId="6">verm.22_1816!$A$1:$F$46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2" l="1"/>
  <c r="E7" i="11"/>
  <c r="E19" i="11" s="1"/>
  <c r="E20" i="11" s="1"/>
  <c r="E22" i="11" s="1"/>
  <c r="D46" i="11" s="1"/>
  <c r="E7" i="9"/>
  <c r="E19" i="9" s="1"/>
  <c r="E20" i="9" s="1"/>
  <c r="E22" i="9" s="1"/>
  <c r="E7" i="10"/>
  <c r="E19" i="10" s="1"/>
  <c r="E20" i="10" s="1"/>
  <c r="E22" i="10" s="1"/>
  <c r="D45" i="10" s="1"/>
  <c r="F5" i="10"/>
  <c r="F5" i="9"/>
  <c r="F5" i="11"/>
  <c r="F5" i="12"/>
  <c r="E7" i="4"/>
  <c r="E19" i="4" s="1"/>
  <c r="E20" i="4" s="1"/>
  <c r="E22" i="4" s="1"/>
  <c r="D46" i="4" s="1"/>
  <c r="E7" i="1"/>
  <c r="E7" i="7"/>
  <c r="E19" i="7" s="1"/>
  <c r="E7" i="8"/>
  <c r="E19" i="8" s="1"/>
  <c r="D37" i="4"/>
  <c r="D37" i="1"/>
  <c r="D23" i="12"/>
  <c r="D24" i="12"/>
  <c r="D25" i="12"/>
  <c r="D37" i="12" s="1"/>
  <c r="D23" i="11"/>
  <c r="D24" i="11"/>
  <c r="D25" i="11"/>
  <c r="D37" i="11"/>
  <c r="D23" i="9"/>
  <c r="D37" i="9" s="1"/>
  <c r="D24" i="9"/>
  <c r="D25" i="9"/>
  <c r="D23" i="10"/>
  <c r="D24" i="10"/>
  <c r="D25" i="10"/>
  <c r="D37" i="10"/>
  <c r="B26" i="13"/>
  <c r="L26" i="13" s="1"/>
  <c r="B27" i="13"/>
  <c r="K27" i="13" s="1"/>
  <c r="B28" i="13"/>
  <c r="L28" i="13" s="1"/>
  <c r="B29" i="13"/>
  <c r="K29" i="13" s="1"/>
  <c r="B30" i="13"/>
  <c r="L30" i="13" s="1"/>
  <c r="B31" i="13"/>
  <c r="K31" i="13" s="1"/>
  <c r="B32" i="13"/>
  <c r="L32" i="13" s="1"/>
  <c r="B33" i="13"/>
  <c r="B34" i="13"/>
  <c r="L34" i="13" s="1"/>
  <c r="B35" i="13"/>
  <c r="K35" i="13" s="1"/>
  <c r="B25" i="13"/>
  <c r="K25" i="13" s="1"/>
  <c r="K24" i="13"/>
  <c r="B10" i="13"/>
  <c r="K10" i="13"/>
  <c r="B11" i="13"/>
  <c r="L11" i="13" s="1"/>
  <c r="K11" i="13"/>
  <c r="B12" i="13"/>
  <c r="I12" i="13" s="1"/>
  <c r="K12" i="13"/>
  <c r="B13" i="13"/>
  <c r="L13" i="13" s="1"/>
  <c r="B14" i="13"/>
  <c r="K14" i="13"/>
  <c r="B15" i="13"/>
  <c r="L15" i="13" s="1"/>
  <c r="K15" i="13"/>
  <c r="B16" i="13"/>
  <c r="K16" i="13"/>
  <c r="B17" i="13"/>
  <c r="L17" i="13" s="1"/>
  <c r="K17" i="13"/>
  <c r="B9" i="13"/>
  <c r="I9" i="13" s="1"/>
  <c r="K9" i="13"/>
  <c r="B8" i="13"/>
  <c r="C8" i="13" s="1"/>
  <c r="K8" i="13"/>
  <c r="B7" i="13"/>
  <c r="K7" i="13" s="1"/>
  <c r="K6" i="13"/>
  <c r="D18" i="4"/>
  <c r="D37" i="7"/>
  <c r="D18" i="7"/>
  <c r="D18" i="1"/>
  <c r="D37" i="8"/>
  <c r="D18" i="8"/>
  <c r="D24" i="13"/>
  <c r="G24" i="13" s="1"/>
  <c r="D6" i="13"/>
  <c r="G6" i="13" s="1"/>
  <c r="C25" i="13"/>
  <c r="E25" i="13"/>
  <c r="I25" i="13"/>
  <c r="L25" i="13"/>
  <c r="E26" i="13"/>
  <c r="E27" i="13"/>
  <c r="E28" i="13"/>
  <c r="I28" i="13"/>
  <c r="E29" i="13"/>
  <c r="E30" i="13"/>
  <c r="E31" i="13"/>
  <c r="C32" i="13"/>
  <c r="E32" i="13"/>
  <c r="I32" i="13"/>
  <c r="D32" i="13"/>
  <c r="G32" i="13" s="1"/>
  <c r="C33" i="13"/>
  <c r="F33" i="13" s="1"/>
  <c r="E33" i="13"/>
  <c r="C34" i="13"/>
  <c r="F34" i="13" s="1"/>
  <c r="E34" i="13"/>
  <c r="C35" i="13"/>
  <c r="E35" i="13"/>
  <c r="D35" i="13"/>
  <c r="G35" i="13" s="1"/>
  <c r="E24" i="13"/>
  <c r="F24" i="13" s="1"/>
  <c r="I24" i="13"/>
  <c r="L24" i="13"/>
  <c r="C7" i="13"/>
  <c r="E7" i="13"/>
  <c r="I7" i="13"/>
  <c r="L7" i="13"/>
  <c r="E8" i="13"/>
  <c r="C9" i="13"/>
  <c r="E9" i="13"/>
  <c r="L9" i="13"/>
  <c r="D9" i="13"/>
  <c r="G9" i="13" s="1"/>
  <c r="C10" i="13"/>
  <c r="E10" i="13"/>
  <c r="I10" i="13"/>
  <c r="L10" i="13"/>
  <c r="E11" i="13"/>
  <c r="E12" i="13"/>
  <c r="C13" i="13"/>
  <c r="E13" i="13"/>
  <c r="I13" i="13"/>
  <c r="C14" i="13"/>
  <c r="E14" i="13"/>
  <c r="I14" i="13"/>
  <c r="L14" i="13"/>
  <c r="D14" i="13"/>
  <c r="G14" i="13" s="1"/>
  <c r="C15" i="13"/>
  <c r="E15" i="13"/>
  <c r="I15" i="13"/>
  <c r="D15" i="13"/>
  <c r="G15" i="13" s="1"/>
  <c r="C16" i="13"/>
  <c r="E16" i="13"/>
  <c r="I16" i="13"/>
  <c r="L16" i="13"/>
  <c r="E17" i="13"/>
  <c r="E6" i="13"/>
  <c r="F6" i="13" s="1"/>
  <c r="I6" i="13"/>
  <c r="L6" i="13"/>
  <c r="D18" i="10"/>
  <c r="D18" i="9"/>
  <c r="D18" i="11"/>
  <c r="D18" i="12"/>
  <c r="D46" i="9" l="1"/>
  <c r="F8" i="13"/>
  <c r="D8" i="13"/>
  <c r="G8" i="13" s="1"/>
  <c r="N8" i="13" s="1"/>
  <c r="F13" i="13"/>
  <c r="F10" i="13"/>
  <c r="M10" i="13" s="1"/>
  <c r="F25" i="13"/>
  <c r="F16" i="13"/>
  <c r="F7" i="13"/>
  <c r="H7" i="13" s="1"/>
  <c r="K13" i="13"/>
  <c r="N13" i="13" s="1"/>
  <c r="L12" i="13"/>
  <c r="C28" i="13"/>
  <c r="E38" i="9"/>
  <c r="F15" i="13"/>
  <c r="C12" i="13"/>
  <c r="F9" i="13"/>
  <c r="H9" i="13" s="1"/>
  <c r="D16" i="13"/>
  <c r="G16" i="13" s="1"/>
  <c r="D13" i="13"/>
  <c r="G13" i="13" s="1"/>
  <c r="D7" i="13"/>
  <c r="G7" i="13" s="1"/>
  <c r="C29" i="13"/>
  <c r="E19" i="1"/>
  <c r="E20" i="1" s="1"/>
  <c r="E22" i="1" s="1"/>
  <c r="D46" i="1" s="1"/>
  <c r="E38" i="11"/>
  <c r="F32" i="13"/>
  <c r="M32" i="13" s="1"/>
  <c r="C31" i="13"/>
  <c r="F31" i="13" s="1"/>
  <c r="C27" i="13"/>
  <c r="E38" i="10"/>
  <c r="I11" i="13"/>
  <c r="L8" i="13"/>
  <c r="F35" i="13"/>
  <c r="H35" i="13" s="1"/>
  <c r="I30" i="13"/>
  <c r="I26" i="13"/>
  <c r="E38" i="7"/>
  <c r="I17" i="13"/>
  <c r="I8" i="13"/>
  <c r="D34" i="13"/>
  <c r="G34" i="13" s="1"/>
  <c r="H34" i="13" s="1"/>
  <c r="C11" i="13"/>
  <c r="I34" i="13"/>
  <c r="N34" i="13" s="1"/>
  <c r="C30" i="13"/>
  <c r="C26" i="13"/>
  <c r="E38" i="4"/>
  <c r="C17" i="13"/>
  <c r="F14" i="13"/>
  <c r="H14" i="13" s="1"/>
  <c r="D10" i="13"/>
  <c r="G10" i="13" s="1"/>
  <c r="N10" i="13" s="1"/>
  <c r="D25" i="13"/>
  <c r="G25" i="13" s="1"/>
  <c r="E20" i="7"/>
  <c r="E22" i="7" s="1"/>
  <c r="D46" i="7" s="1"/>
  <c r="E38" i="12"/>
  <c r="E19" i="12"/>
  <c r="E38" i="8"/>
  <c r="N16" i="13"/>
  <c r="M16" i="13"/>
  <c r="H15" i="13"/>
  <c r="N15" i="13"/>
  <c r="N9" i="13"/>
  <c r="K33" i="13"/>
  <c r="I33" i="13"/>
  <c r="L33" i="13"/>
  <c r="H32" i="13"/>
  <c r="M15" i="13"/>
  <c r="H13" i="13"/>
  <c r="N24" i="13"/>
  <c r="M24" i="13"/>
  <c r="H24" i="13"/>
  <c r="D33" i="13"/>
  <c r="N25" i="13"/>
  <c r="H25" i="13"/>
  <c r="M25" i="13"/>
  <c r="H6" i="13"/>
  <c r="L35" i="13"/>
  <c r="L31" i="13"/>
  <c r="L29" i="13"/>
  <c r="L27" i="13"/>
  <c r="K34" i="13"/>
  <c r="M34" i="13" s="1"/>
  <c r="K32" i="13"/>
  <c r="N32" i="13" s="1"/>
  <c r="K30" i="13"/>
  <c r="K28" i="13"/>
  <c r="K26" i="13"/>
  <c r="E20" i="12"/>
  <c r="E22" i="12" s="1"/>
  <c r="D46" i="12" s="1"/>
  <c r="I35" i="13"/>
  <c r="I31" i="13"/>
  <c r="I29" i="13"/>
  <c r="I27" i="13"/>
  <c r="E20" i="8"/>
  <c r="E22" i="8" s="1"/>
  <c r="D48" i="8" s="1"/>
  <c r="F27" i="13" l="1"/>
  <c r="D27" i="13"/>
  <c r="G27" i="13" s="1"/>
  <c r="M27" i="13" s="1"/>
  <c r="F30" i="13"/>
  <c r="N30" i="13" s="1"/>
  <c r="D30" i="13"/>
  <c r="G30" i="13" s="1"/>
  <c r="H30" i="13" s="1"/>
  <c r="M29" i="13"/>
  <c r="N33" i="13"/>
  <c r="F11" i="13"/>
  <c r="D11" i="13"/>
  <c r="G11" i="13" s="1"/>
  <c r="M7" i="13"/>
  <c r="N27" i="13"/>
  <c r="E38" i="1"/>
  <c r="H16" i="13"/>
  <c r="G33" i="13"/>
  <c r="H33" i="13" s="1"/>
  <c r="F29" i="13"/>
  <c r="H29" i="13" s="1"/>
  <c r="D29" i="13"/>
  <c r="G29" i="13" s="1"/>
  <c r="M31" i="13"/>
  <c r="N7" i="13"/>
  <c r="M8" i="13"/>
  <c r="H10" i="13"/>
  <c r="M35" i="13"/>
  <c r="M13" i="13"/>
  <c r="F26" i="13"/>
  <c r="D26" i="13"/>
  <c r="G26" i="13" s="1"/>
  <c r="F28" i="13"/>
  <c r="H28" i="13" s="1"/>
  <c r="D28" i="13"/>
  <c r="G28" i="13" s="1"/>
  <c r="D31" i="13"/>
  <c r="G31" i="13" s="1"/>
  <c r="H31" i="13" s="1"/>
  <c r="H8" i="13"/>
  <c r="M14" i="13"/>
  <c r="F17" i="13"/>
  <c r="D17" i="13"/>
  <c r="G17" i="13" s="1"/>
  <c r="F12" i="13"/>
  <c r="H12" i="13" s="1"/>
  <c r="D12" i="13"/>
  <c r="G12" i="13" s="1"/>
  <c r="M9" i="13"/>
  <c r="M30" i="13"/>
  <c r="N14" i="13"/>
  <c r="M33" i="13"/>
  <c r="N6" i="13"/>
  <c r="M6" i="13"/>
  <c r="N31" i="13"/>
  <c r="N35" i="13"/>
  <c r="H26" i="13" l="1"/>
  <c r="M17" i="13"/>
  <c r="H17" i="13"/>
  <c r="N17" i="13"/>
  <c r="N26" i="13"/>
  <c r="N12" i="13"/>
  <c r="M12" i="13"/>
  <c r="M11" i="13"/>
  <c r="H11" i="13"/>
  <c r="N11" i="13"/>
  <c r="N28" i="13"/>
  <c r="M26" i="13"/>
  <c r="N29" i="13"/>
  <c r="H27" i="13"/>
  <c r="M2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Seibezeder</author>
    <author>WBN Verwaltung</author>
  </authors>
  <commentList>
    <comment ref="A8" authorId="0" shapeId="0" xr:uid="{00000000-0006-0000-0200-000001000000}">
      <text>
        <r>
          <rPr>
            <b/>
            <sz val="12"/>
            <color indexed="81"/>
            <rFont val="Tahoma"/>
            <family val="2"/>
          </rPr>
          <t>z.B.:
GW/3a ....... 4
BU/4b ........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 xr:uid="{00000000-0006-0000-0200-000002000000}">
      <text>
        <r>
          <rPr>
            <b/>
            <sz val="12"/>
            <color rgb="FF000000"/>
            <rFont val="Tahoma"/>
            <family val="2"/>
          </rPr>
          <t xml:space="preserve">ergibt sich durch 
</t>
        </r>
        <r>
          <rPr>
            <b/>
            <sz val="12"/>
            <color rgb="FF000000"/>
            <rFont val="Tahoma"/>
            <family val="2"/>
          </rPr>
          <t>Jahresstunden mal 5/6</t>
        </r>
        <r>
          <rPr>
            <sz val="12"/>
            <color rgb="FF000000"/>
            <rFont val="Tahoma"/>
            <family val="2"/>
          </rPr>
          <t xml:space="preserve">
</t>
        </r>
      </text>
    </comment>
    <comment ref="A20" authorId="0" shapeId="0" xr:uid="{00000000-0006-0000-0200-000003000000}">
      <text>
        <r>
          <rPr>
            <b/>
            <sz val="12"/>
            <color indexed="81"/>
            <rFont val="Tahoma"/>
            <family val="2"/>
          </rPr>
          <t xml:space="preserve">= Unterrichtsverpflichtung + Vor- u. Nachbereitung
</t>
        </r>
      </text>
    </comment>
    <comment ref="E22" authorId="0" shapeId="0" xr:uid="{00000000-0006-0000-0200-000004000000}">
      <text>
        <r>
          <rPr>
            <b/>
            <sz val="12"/>
            <color indexed="81"/>
            <rFont val="Tahoma"/>
            <family val="2"/>
          </rPr>
          <t xml:space="preserve">= Reststunden, die auf Jahresarbeitszeit fehlen
</t>
        </r>
      </text>
    </comment>
    <comment ref="A23" authorId="1" shapeId="0" xr:uid="{00000000-0006-0000-0200-000005000000}">
      <text>
        <r>
          <rPr>
            <b/>
            <sz val="12"/>
            <color indexed="81"/>
            <rFont val="Tahoma"/>
            <family val="2"/>
          </rPr>
          <t>SCHUG + Supplierung + Fortbildung ist für jeden LL fix vorgegeben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8" authorId="1" shapeId="0" xr:uid="{00000000-0006-0000-0200-000006000000}">
      <text>
        <r>
          <rPr>
            <b/>
            <sz val="12"/>
            <color indexed="81"/>
            <rFont val="Tahoma"/>
            <family val="2"/>
          </rPr>
          <t>hier muss am Ende - wenn es stimmt - die Jahresarbeitszeit stehen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Seibezeder</author>
    <author>WBN Verwaltung</author>
  </authors>
  <commentList>
    <comment ref="A8" authorId="0" shapeId="0" xr:uid="{00000000-0006-0000-0300-000001000000}">
      <text>
        <r>
          <rPr>
            <b/>
            <sz val="12"/>
            <color indexed="81"/>
            <rFont val="Tahoma"/>
            <family val="2"/>
          </rPr>
          <t xml:space="preserve">z.B.:
GW/3a ....... 4
BU/4b ........ 2
</t>
        </r>
      </text>
    </comment>
    <comment ref="E19" authorId="0" shapeId="0" xr:uid="{00000000-0006-0000-0300-000002000000}">
      <text>
        <r>
          <rPr>
            <b/>
            <sz val="12"/>
            <color indexed="81"/>
            <rFont val="Tahoma"/>
            <family val="2"/>
          </rPr>
          <t>ergibt sich durch 
Jahresstunden mal 5/6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20" authorId="0" shapeId="0" xr:uid="{00000000-0006-0000-0300-000003000000}">
      <text>
        <r>
          <rPr>
            <b/>
            <sz val="12"/>
            <color indexed="81"/>
            <rFont val="Tahoma"/>
            <family val="2"/>
          </rPr>
          <t xml:space="preserve">= Unterrichtsverpflichtung + Vor- u. Nachbereitung
</t>
        </r>
      </text>
    </comment>
    <comment ref="E22" authorId="0" shapeId="0" xr:uid="{00000000-0006-0000-0300-000004000000}">
      <text>
        <r>
          <rPr>
            <b/>
            <sz val="12"/>
            <color indexed="81"/>
            <rFont val="Tahoma"/>
            <family val="2"/>
          </rPr>
          <t>= Reststunden, die auf Jahresarbeitszeit fehlen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8" authorId="1" shapeId="0" xr:uid="{00000000-0006-0000-0300-000005000000}">
      <text>
        <r>
          <rPr>
            <b/>
            <sz val="12"/>
            <color indexed="81"/>
            <rFont val="Tahoma"/>
            <family val="2"/>
          </rPr>
          <t>hier muss am Ende - wenn es stimmt - die Jahresarbeitszeit stehen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Seibezeder</author>
    <author>WBN Verwaltung</author>
  </authors>
  <commentList>
    <comment ref="A8" authorId="0" shapeId="0" xr:uid="{00000000-0006-0000-0400-000001000000}">
      <text>
        <r>
          <rPr>
            <b/>
            <sz val="12"/>
            <color indexed="81"/>
            <rFont val="Tahoma"/>
            <family val="2"/>
          </rPr>
          <t xml:space="preserve">z.B.:
GW/3a ....... 4
BU/4b ........ 2
</t>
        </r>
      </text>
    </comment>
    <comment ref="E19" authorId="0" shapeId="0" xr:uid="{00000000-0006-0000-0400-000002000000}">
      <text>
        <r>
          <rPr>
            <b/>
            <sz val="12"/>
            <color indexed="81"/>
            <rFont val="Tahoma"/>
            <family val="2"/>
          </rPr>
          <t>ergibt sich durch 
Jahresstunden mal 5/6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20" authorId="0" shapeId="0" xr:uid="{00000000-0006-0000-0400-000003000000}">
      <text>
        <r>
          <rPr>
            <b/>
            <sz val="12"/>
            <color indexed="81"/>
            <rFont val="Tahoma"/>
            <family val="2"/>
          </rPr>
          <t>= Unterrichtsverpflichtung + Vor- u. Nachbereitung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2" authorId="0" shapeId="0" xr:uid="{00000000-0006-0000-0400-000004000000}">
      <text>
        <r>
          <rPr>
            <b/>
            <sz val="12"/>
            <color indexed="81"/>
            <rFont val="Tahoma"/>
            <family val="2"/>
          </rPr>
          <t>= Reststunden, die auf Jahresarbeitszeit fehlen fehlen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3" authorId="1" shapeId="0" xr:uid="{00000000-0006-0000-0400-000005000000}">
      <text>
        <r>
          <rPr>
            <b/>
            <sz val="12"/>
            <color indexed="81"/>
            <rFont val="Tahoma"/>
            <family val="2"/>
          </rPr>
          <t>SCHUG + Supplierung + Fortbildung ist für jeden LL fix vorgegeben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8" authorId="1" shapeId="0" xr:uid="{00000000-0006-0000-0400-000006000000}">
      <text>
        <r>
          <rPr>
            <b/>
            <sz val="12"/>
            <color indexed="81"/>
            <rFont val="Tahoma"/>
            <family val="2"/>
          </rPr>
          <t>hier muss am Ende - wenn es stimmt - die Jahresarbeitszeit stehen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Seibezeder</author>
    <author>WBN Verwaltung</author>
    <author>Gerda</author>
  </authors>
  <commentList>
    <comment ref="A8" authorId="0" shapeId="0" xr:uid="{00000000-0006-0000-0500-000001000000}">
      <text>
        <r>
          <rPr>
            <b/>
            <sz val="12"/>
            <color indexed="81"/>
            <rFont val="Tahoma"/>
            <family val="2"/>
          </rPr>
          <t xml:space="preserve">z.B.:
GW/3a ....... 4
BU/4b ........ 2
</t>
        </r>
      </text>
    </comment>
    <comment ref="E19" authorId="0" shapeId="0" xr:uid="{00000000-0006-0000-0500-000002000000}">
      <text>
        <r>
          <rPr>
            <b/>
            <sz val="12"/>
            <color indexed="81"/>
            <rFont val="Tahoma"/>
            <family val="2"/>
          </rPr>
          <t>ergibt sich durch 
Jahresstunden mal 5/6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0" shapeId="0" xr:uid="{00000000-0006-0000-0500-000003000000}">
      <text>
        <r>
          <rPr>
            <b/>
            <sz val="12"/>
            <color indexed="81"/>
            <rFont val="Tahoma"/>
            <family val="2"/>
          </rPr>
          <t xml:space="preserve">= Unterrichtsverpflichtung + Vor- u. Nachbereitung
</t>
        </r>
      </text>
    </comment>
    <comment ref="E22" authorId="0" shapeId="0" xr:uid="{00000000-0006-0000-0500-000004000000}">
      <text>
        <r>
          <rPr>
            <b/>
            <sz val="12"/>
            <color indexed="81"/>
            <rFont val="Tahoma"/>
            <family val="2"/>
          </rPr>
          <t>= Reststunden, die auf Jahresarbeitszeit fehlen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3" authorId="1" shapeId="0" xr:uid="{00000000-0006-0000-0500-000005000000}">
      <text>
        <r>
          <rPr>
            <b/>
            <sz val="12"/>
            <color indexed="81"/>
            <rFont val="Tahoma"/>
            <family val="2"/>
          </rPr>
          <t>SCHUG + Supplierung + Fortbildung ist für jeden LL fix vorgegeben</t>
        </r>
      </text>
    </comment>
    <comment ref="E38" authorId="2" shapeId="0" xr:uid="{00000000-0006-0000-0500-000006000000}">
      <text>
        <r>
          <rPr>
            <b/>
            <sz val="12"/>
            <color indexed="81"/>
            <rFont val="Tahoma"/>
            <family val="2"/>
          </rPr>
          <t>Hier muss am Ende - wenn es stimmt - die Jahresarbeitszeit stehen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WBN Verwaltung</author>
    <author>Seibezeder</author>
  </authors>
  <commentList>
    <comment ref="D5" authorId="0" shapeId="0" xr:uid="{00000000-0006-0000-0600-000001000000}">
      <text>
        <r>
          <rPr>
            <b/>
            <sz val="12"/>
            <color indexed="81"/>
            <rFont val="Tahoma"/>
            <family val="2"/>
          </rPr>
          <t>21/20/19/18/17/16/15/14/13/12/11/ ist möglich21/20/19/18/17/16/15/14/13/12/11/ ist möglich</t>
        </r>
      </text>
    </comment>
    <comment ref="F5" authorId="0" shapeId="0" xr:uid="{00000000-0006-0000-0600-000002000000}">
      <text>
        <r>
          <rPr>
            <b/>
            <sz val="12"/>
            <color indexed="81"/>
            <rFont val="Tahoma"/>
            <family val="2"/>
          </rPr>
          <t>Jahres
arbeitszeit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 shapeId="0" xr:uid="{00000000-0006-0000-0600-000003000000}">
      <text>
        <r>
          <rPr>
            <b/>
            <sz val="12"/>
            <color indexed="81"/>
            <rFont val="Tahoma"/>
            <family val="2"/>
          </rPr>
          <t xml:space="preserve">z.B.:
GW/3a ....... 4
BU/4b ........ 2
</t>
        </r>
      </text>
    </comment>
    <comment ref="E19" authorId="1" shapeId="0" xr:uid="{00000000-0006-0000-0600-000004000000}">
      <text>
        <r>
          <rPr>
            <b/>
            <sz val="12"/>
            <color indexed="81"/>
            <rFont val="Tahoma"/>
            <family val="2"/>
          </rPr>
          <t>ergibt sich durch 
Jahresstunden mal 5/6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20" authorId="1" shapeId="0" xr:uid="{00000000-0006-0000-0600-000005000000}">
      <text>
        <r>
          <rPr>
            <b/>
            <sz val="12"/>
            <color indexed="81"/>
            <rFont val="Tahoma"/>
            <family val="2"/>
          </rPr>
          <t>= Unterrichtsverpflichtung + Vor- u. Nachbereitung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2" authorId="1" shapeId="0" xr:uid="{00000000-0006-0000-0600-000006000000}">
      <text>
        <r>
          <rPr>
            <b/>
            <sz val="12"/>
            <color indexed="81"/>
            <rFont val="Tahoma"/>
            <family val="2"/>
          </rPr>
          <t>= Reststunden, die auf Jahresnorm fehlen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3" authorId="0" shapeId="0" xr:uid="{00000000-0006-0000-0600-000007000000}">
      <text>
        <r>
          <rPr>
            <b/>
            <sz val="12"/>
            <color indexed="81"/>
            <rFont val="Tahoma"/>
            <family val="2"/>
          </rPr>
          <t>SCHUG + Supplierung + Fortbildung sind für jeden LL fix vorgegeben</t>
        </r>
      </text>
    </comment>
    <comment ref="E38" authorId="0" shapeId="0" xr:uid="{00000000-0006-0000-0600-000008000000}">
      <text>
        <r>
          <rPr>
            <b/>
            <sz val="12"/>
            <color indexed="81"/>
            <rFont val="Tahoma"/>
            <family val="2"/>
          </rPr>
          <t>hier muss am Ende - wenn es stimmt - die Jahresarbeitszeit stehen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Kamleitner</author>
    <author>WBN Verwaltung</author>
    <author>Seibezeder</author>
    <author>Gerda</author>
  </authors>
  <commentList>
    <comment ref="D5" authorId="0" shapeId="0" xr:uid="{00000000-0006-0000-0700-000001000000}">
      <text>
        <r>
          <rPr>
            <b/>
            <sz val="12"/>
            <color indexed="81"/>
            <rFont val="Tahoma"/>
            <family val="2"/>
          </rPr>
          <t>21/20/19/18/17/16/15/14/13/12/11/ ist möglich</t>
        </r>
      </text>
    </comment>
    <comment ref="F5" authorId="1" shapeId="0" xr:uid="{00000000-0006-0000-0700-000002000000}">
      <text>
        <r>
          <rPr>
            <b/>
            <sz val="12"/>
            <color indexed="81"/>
            <rFont val="Tahoma"/>
            <family val="2"/>
          </rPr>
          <t>Jahres
arbeitszeit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2" shapeId="0" xr:uid="{00000000-0006-0000-0700-000003000000}">
      <text>
        <r>
          <rPr>
            <b/>
            <sz val="12"/>
            <color indexed="81"/>
            <rFont val="Tahoma"/>
            <family val="2"/>
          </rPr>
          <t>z.B.:
GW/3a ....... 4
BU/4b ........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2" shapeId="0" xr:uid="{00000000-0006-0000-0700-000004000000}">
      <text>
        <r>
          <rPr>
            <b/>
            <sz val="12"/>
            <color indexed="81"/>
            <rFont val="Tahoma"/>
            <family val="2"/>
          </rPr>
          <t>ergibt sich durch 
Jahresstunden mal 5/6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2" shapeId="0" xr:uid="{00000000-0006-0000-0700-000005000000}">
      <text>
        <r>
          <rPr>
            <b/>
            <sz val="12"/>
            <color indexed="81"/>
            <rFont val="Tahoma"/>
            <family val="2"/>
          </rPr>
          <t>= Unterrichtsverpflichtung + Vor- u. Nachbereitung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2" authorId="2" shapeId="0" xr:uid="{00000000-0006-0000-0700-000006000000}">
      <text>
        <r>
          <rPr>
            <b/>
            <sz val="12"/>
            <color indexed="81"/>
            <rFont val="Tahoma"/>
            <family val="2"/>
          </rPr>
          <t>= Reststunden, die auf Jahresnorm fehlen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3" authorId="3" shapeId="0" xr:uid="{00000000-0006-0000-0700-000007000000}">
      <text>
        <r>
          <rPr>
            <b/>
            <sz val="12"/>
            <color indexed="81"/>
            <rFont val="Tahoma"/>
            <family val="2"/>
          </rPr>
          <t xml:space="preserve">SCHUG + Supplierung + Fortbildung sind für jeden LL fix vorgegeben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8" authorId="3" shapeId="0" xr:uid="{00000000-0006-0000-0700-000008000000}">
      <text>
        <r>
          <rPr>
            <b/>
            <sz val="12"/>
            <color indexed="81"/>
            <rFont val="Tahoma"/>
            <family val="2"/>
          </rPr>
          <t>hier muss am Ende - wenn es stimmt - die Jahresarbeitszeit stehen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Kamleitner</author>
    <author>WBN Verwaltung</author>
    <author>Seibezeder</author>
  </authors>
  <commentList>
    <comment ref="D5" authorId="0" shapeId="0" xr:uid="{00000000-0006-0000-0800-000001000000}">
      <text>
        <r>
          <rPr>
            <b/>
            <sz val="12"/>
            <color indexed="81"/>
            <rFont val="Tahoma"/>
            <family val="2"/>
          </rPr>
          <t>21/20/19/18/17/16/15/14/13/12/11/ ist möglich</t>
        </r>
      </text>
    </comment>
    <comment ref="F5" authorId="1" shapeId="0" xr:uid="{00000000-0006-0000-0800-000002000000}">
      <text>
        <r>
          <rPr>
            <b/>
            <sz val="12"/>
            <color indexed="81"/>
            <rFont val="Tahoma"/>
            <family val="2"/>
          </rPr>
          <t>Jahres
arbeitszeit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2" shapeId="0" xr:uid="{00000000-0006-0000-0800-000003000000}">
      <text>
        <r>
          <rPr>
            <b/>
            <sz val="12"/>
            <color indexed="81"/>
            <rFont val="Tahoma"/>
            <family val="2"/>
          </rPr>
          <t xml:space="preserve">z.B.:
GW/3a ....... 4
BU/4b ........ 2
</t>
        </r>
      </text>
    </comment>
    <comment ref="E19" authorId="2" shapeId="0" xr:uid="{00000000-0006-0000-0800-000004000000}">
      <text>
        <r>
          <rPr>
            <b/>
            <sz val="12"/>
            <color indexed="81"/>
            <rFont val="Tahoma"/>
            <family val="2"/>
          </rPr>
          <t>ergibt sich durch 
Jahresstunden mal 5/6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2" shapeId="0" xr:uid="{00000000-0006-0000-0800-000005000000}">
      <text>
        <r>
          <rPr>
            <b/>
            <sz val="12"/>
            <color indexed="81"/>
            <rFont val="Tahoma"/>
            <family val="2"/>
          </rPr>
          <t>= Unterrichtsverpflichtung + Vor- u. Nachbereitung</t>
        </r>
      </text>
    </comment>
    <comment ref="E22" authorId="2" shapeId="0" xr:uid="{00000000-0006-0000-0800-000006000000}">
      <text>
        <r>
          <rPr>
            <b/>
            <sz val="11"/>
            <color indexed="81"/>
            <rFont val="Tahoma"/>
            <family val="2"/>
          </rPr>
          <t>= Reststunden, die auf Jahresnorm fehlen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3" authorId="1" shapeId="0" xr:uid="{00000000-0006-0000-0800-000007000000}">
      <text>
        <r>
          <rPr>
            <b/>
            <sz val="12"/>
            <color indexed="81"/>
            <rFont val="Tahoma"/>
            <family val="2"/>
          </rPr>
          <t>SCHUG + Supplierung + Fortbildung sind für jeden LL fix vorgegeben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8" authorId="1" shapeId="0" xr:uid="{00000000-0006-0000-0800-000008000000}">
      <text>
        <r>
          <rPr>
            <b/>
            <sz val="12"/>
            <color indexed="81"/>
            <rFont val="Tahoma"/>
            <family val="2"/>
          </rPr>
          <t>hier muss am Ende - wenn es stimmt - die Jahresarbeitszeit stehen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Kamleitner</author>
    <author>WBN Verwaltung</author>
    <author>Seibezeder</author>
  </authors>
  <commentList>
    <comment ref="D5" authorId="0" shapeId="0" xr:uid="{00000000-0006-0000-0900-000001000000}">
      <text>
        <r>
          <rPr>
            <b/>
            <sz val="12"/>
            <color indexed="81"/>
            <rFont val="Tahoma"/>
            <family val="2"/>
          </rPr>
          <t>21/20/19/18/17/16/15/14/13/12/11/ ist möglich</t>
        </r>
      </text>
    </comment>
    <comment ref="F5" authorId="1" shapeId="0" xr:uid="{00000000-0006-0000-0900-000002000000}">
      <text>
        <r>
          <rPr>
            <b/>
            <sz val="12"/>
            <color indexed="81"/>
            <rFont val="Tahoma"/>
            <family val="2"/>
          </rPr>
          <t>Jahres
arbeitszeit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2" shapeId="0" xr:uid="{00000000-0006-0000-0900-000003000000}">
      <text>
        <r>
          <rPr>
            <b/>
            <sz val="12"/>
            <color indexed="81"/>
            <rFont val="Tahoma"/>
            <family val="2"/>
          </rPr>
          <t xml:space="preserve">z.B.:
GW/3a ....... 4
BU/4b ........ 2
</t>
        </r>
      </text>
    </comment>
    <comment ref="E19" authorId="2" shapeId="0" xr:uid="{00000000-0006-0000-0900-000004000000}">
      <text>
        <r>
          <rPr>
            <b/>
            <sz val="12"/>
            <color indexed="81"/>
            <rFont val="Tahoma"/>
            <family val="2"/>
          </rPr>
          <t>ergibt sich durch 
Jahresstunden mal 5/6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20" authorId="2" shapeId="0" xr:uid="{00000000-0006-0000-0900-000005000000}">
      <text>
        <r>
          <rPr>
            <b/>
            <sz val="12"/>
            <color indexed="81"/>
            <rFont val="Tahoma"/>
            <family val="2"/>
          </rPr>
          <t>= Unterrichtsverpflichtung + Vor- u. Nachbereitung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2" authorId="2" shapeId="0" xr:uid="{00000000-0006-0000-0900-000006000000}">
      <text>
        <r>
          <rPr>
            <b/>
            <sz val="12"/>
            <color indexed="81"/>
            <rFont val="Tahoma"/>
            <family val="2"/>
          </rPr>
          <t>= Reststunden, die auf Jahresnorm fehlen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23" authorId="1" shapeId="0" xr:uid="{00000000-0006-0000-0900-000007000000}">
      <text>
        <r>
          <rPr>
            <b/>
            <sz val="12"/>
            <color indexed="81"/>
            <rFont val="Tahoma"/>
            <family val="2"/>
          </rPr>
          <t>SCHUG + Supplierung + Fortbildung sind für jeden LL fix vorgegeben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8" authorId="1" shapeId="0" xr:uid="{00000000-0006-0000-0900-000008000000}">
      <text>
        <r>
          <rPr>
            <b/>
            <sz val="12"/>
            <color indexed="81"/>
            <rFont val="Tahoma"/>
            <family val="2"/>
          </rPr>
          <t>hier muss am Ende - wenn es stimmt - die Jahresarbeitszeit stehen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<sst xmlns="http://schemas.openxmlformats.org/spreadsheetml/2006/main" count="191" uniqueCount="51">
  <si>
    <t>Name:</t>
  </si>
  <si>
    <t>Schule:</t>
  </si>
  <si>
    <t>Unterrichtsverpflichtung pro Woche:</t>
  </si>
  <si>
    <t xml:space="preserve">1. Unterrichtsverpflichtung </t>
  </si>
  <si>
    <t>Summe</t>
  </si>
  <si>
    <t>Jahresstunden</t>
  </si>
  <si>
    <t>2. Vor-, Nachbereitung, Korrektur</t>
  </si>
  <si>
    <t>3. Sonstige Tätigkeiten</t>
  </si>
  <si>
    <t>SCHUG § 17 und § 51</t>
  </si>
  <si>
    <t xml:space="preserve">1. Zwischensumme </t>
  </si>
  <si>
    <t>2. Zwischensumme</t>
  </si>
  <si>
    <t>Gesamtsumme</t>
  </si>
  <si>
    <t>Aliquotierung der Stunden aus Teil 1, Teil 2 und Teil 3 bei Herabsetzung der Jahresnorm</t>
  </si>
  <si>
    <t xml:space="preserve"> Jahresnorm</t>
  </si>
  <si>
    <t>Zahl der Jahresstunden für Teil 3 der Jahresnorm</t>
  </si>
  <si>
    <t xml:space="preserve"> sonstige lehramtliche
 Pflichten</t>
  </si>
  <si>
    <t xml:space="preserve"> Klassenführung/
 Klassenvorstand</t>
  </si>
  <si>
    <t xml:space="preserve"> Teilnahme an verpfl.
 Fortbildungsveranst.</t>
  </si>
  <si>
    <t>Basis: 22 wöchentliche Unterrichtsstunden</t>
  </si>
  <si>
    <t>Basis: 21 wöchentliche Unterrichtsstunden</t>
  </si>
  <si>
    <t xml:space="preserve">● Wählen Sie jenes Blatt (in der Leiste unten) aus, das Ihrer Jahresnorm und Ihrer Lehrverpflichtung entspricht. </t>
  </si>
  <si>
    <t xml:space="preserve">● Tragen Sie nun in die grau hinterlegten Felder Ihre Daten/Zahlen ein. </t>
  </si>
  <si>
    <t xml:space="preserve">● Im Teil 3 sind bereits drei Tätigkeiten fix eingetragen. </t>
  </si>
  <si>
    <t>● Nun füllen Sie die weiteren Felder mit Tätigkeiten aus dem Bereich 3 und den entsprechenden Zahlen ein, bis bei der Gesamtsumme Ihre Jahresnorm steht.</t>
  </si>
  <si>
    <t>verpflichtende Fortbildung</t>
  </si>
  <si>
    <t>noch zu leistende Jahresstunden im Bereich C</t>
  </si>
  <si>
    <t>Betreuungsstunden</t>
  </si>
  <si>
    <t>Zahl der Jahresstunden für Teil 3 der Jahresnorm
(vor dem 1. März den 43. Geb.)</t>
  </si>
  <si>
    <r>
      <rPr>
        <sz val="12"/>
        <rFont val="Calibri"/>
        <family val="2"/>
        <scheme val="minor"/>
      </rPr>
      <t xml:space="preserve">Bei </t>
    </r>
    <r>
      <rPr>
        <b/>
        <sz val="12"/>
        <rFont val="Calibri"/>
        <family val="2"/>
        <scheme val="minor"/>
      </rPr>
      <t>Herabsetzung der Jahresnorm</t>
    </r>
    <r>
      <rPr>
        <sz val="12"/>
        <rFont val="Calibri"/>
        <family val="2"/>
        <scheme val="minor"/>
      </rPr>
      <t xml:space="preserve"> ("Verminderung") wählen Sie das entsprechende Blatt im rechten Bereich und tragen bei "Unterrichtsverpflichtung pro Woche" </t>
    </r>
    <r>
      <rPr>
        <b/>
        <sz val="12"/>
        <rFont val="Calibri"/>
        <family val="2"/>
        <scheme val="minor"/>
      </rPr>
      <t>im grauen Feld Ihre Wochenstunden</t>
    </r>
    <r>
      <rPr>
        <sz val="12"/>
        <rFont val="Calibri"/>
        <family val="2"/>
        <scheme val="minor"/>
      </rPr>
      <t xml:space="preserve"> ein. </t>
    </r>
  </si>
  <si>
    <r>
      <t>Beispiel:</t>
    </r>
    <r>
      <rPr>
        <sz val="12"/>
        <rFont val="Calibri"/>
        <family val="2"/>
        <scheme val="minor"/>
      </rPr>
      <t xml:space="preserve"> Sie haben eine Jahresnorm von 1816 Stunden zu erfüllen und eine Lehrverpflichtung von 21 Wochenstunden, dann wählen Sie das Blatt </t>
    </r>
    <r>
      <rPr>
        <b/>
        <sz val="12"/>
        <rFont val="Calibri"/>
        <family val="2"/>
        <scheme val="minor"/>
      </rPr>
      <t>1816_21</t>
    </r>
    <r>
      <rPr>
        <sz val="12"/>
        <rFont val="Calibri"/>
        <family val="2"/>
        <scheme val="minor"/>
      </rPr>
      <t>.</t>
    </r>
  </si>
  <si>
    <r>
      <t>Jahresstunden</t>
    </r>
    <r>
      <rPr>
        <sz val="12"/>
        <rFont val="Calibri"/>
        <family val="2"/>
        <scheme val="minor"/>
      </rPr>
      <t xml:space="preserve"> Teil 3</t>
    </r>
  </si>
  <si>
    <r>
      <t xml:space="preserve"> Zahl der </t>
    </r>
    <r>
      <rPr>
        <b/>
        <sz val="12"/>
        <rFont val="Calibri"/>
        <family val="2"/>
        <scheme val="minor"/>
      </rPr>
      <t xml:space="preserve">wöchentlichen
</t>
    </r>
    <r>
      <rPr>
        <sz val="12"/>
        <rFont val="Calibri"/>
        <family val="2"/>
        <scheme val="minor"/>
      </rPr>
      <t xml:space="preserve"> Unterrichtsstunden</t>
    </r>
  </si>
  <si>
    <r>
      <t xml:space="preserve"> </t>
    </r>
    <r>
      <rPr>
        <b/>
        <sz val="12"/>
        <rFont val="Calibri"/>
        <family val="2"/>
        <scheme val="minor"/>
      </rPr>
      <t>Prozent</t>
    </r>
    <r>
      <rPr>
        <sz val="12"/>
        <rFont val="Calibri"/>
        <family val="2"/>
        <scheme val="minor"/>
      </rPr>
      <t xml:space="preserve"> der Jahresnorm</t>
    </r>
  </si>
  <si>
    <r>
      <t xml:space="preserve"> Zahl der </t>
    </r>
    <r>
      <rPr>
        <b/>
        <sz val="12"/>
        <rFont val="Calibri"/>
        <family val="2"/>
        <scheme val="minor"/>
      </rPr>
      <t xml:space="preserve">wöchentlichen
</t>
    </r>
    <r>
      <rPr>
        <sz val="12"/>
        <rFont val="Calibri"/>
        <family val="2"/>
        <scheme val="minor"/>
      </rPr>
      <t xml:space="preserve"> Stunden für Teil 2 der Jahresnorm</t>
    </r>
  </si>
  <si>
    <r>
      <t xml:space="preserve"> Zahl der </t>
    </r>
    <r>
      <rPr>
        <b/>
        <sz val="12"/>
        <rFont val="Calibri"/>
        <family val="2"/>
        <scheme val="minor"/>
      </rPr>
      <t xml:space="preserve">Jahresstunden
</t>
    </r>
    <r>
      <rPr>
        <sz val="12"/>
        <rFont val="Calibri"/>
        <family val="2"/>
        <scheme val="minor"/>
      </rPr>
      <t xml:space="preserve"> für Teil 3 der Jahresnorm</t>
    </r>
  </si>
  <si>
    <t>Liebe Kolleg:innen!</t>
  </si>
  <si>
    <t>● Sind Sie klassenführende Lehrperson oder Klassenvorstand, so tragen Sie in das erste graue Feld diese Tätigkeit und 66 Stunden ein.</t>
  </si>
  <si>
    <t>Diese 66 Stunden können auch auf zwei Lehrer:innen aufgeteilt werden (also je 33 Stunden pro Lehrer:in)</t>
  </si>
  <si>
    <t>© fsg-pv.wien Juni 2025</t>
  </si>
  <si>
    <t xml:space="preserve">Haben Sie vor dem 1. März 2026 Ihren 43. Geburtstag, beträgt Ihre Jahresnorm 1776 Stunden, für alle anderen Kolleg:innen beträgt die Jahresnorm 1816 Stunden. </t>
  </si>
  <si>
    <t>JAHRESNORM für 2025/26 mit 1816 Jahresstunden (Basis: 22)</t>
  </si>
  <si>
    <t>Schulleitung</t>
  </si>
  <si>
    <t>Lehrperson</t>
  </si>
  <si>
    <t>JAHRESNORM für 2025/26 mit 1776 Jahresstunden (Basis: 21)</t>
  </si>
  <si>
    <t>JAHRESNORM für 2025/26 mit 1816 Jahresstunden (Basis: 21)</t>
  </si>
  <si>
    <t>JAHRESNORM für 2025/26 mit 1776 Jahresstunden (Basis: 22)</t>
  </si>
  <si>
    <r>
      <t xml:space="preserve"> besondere Tätigkeiten
 für </t>
    </r>
    <r>
      <rPr>
        <u/>
        <sz val="12"/>
        <rFont val="Calibri"/>
        <family val="2"/>
        <scheme val="minor"/>
      </rPr>
      <t>klassenführende</t>
    </r>
    <r>
      <rPr>
        <sz val="12"/>
        <rFont val="Calibri"/>
        <family val="2"/>
        <scheme val="minor"/>
      </rPr>
      <t xml:space="preserve">
 Lehrer:innen</t>
    </r>
  </si>
  <si>
    <r>
      <t xml:space="preserve"> besondere Tätigkeiten
 für </t>
    </r>
    <r>
      <rPr>
        <u/>
        <sz val="12"/>
        <rFont val="Calibri"/>
        <family val="2"/>
        <scheme val="minor"/>
      </rPr>
      <t>nicht klassenführende</t>
    </r>
    <r>
      <rPr>
        <sz val="12"/>
        <rFont val="Calibri"/>
        <family val="2"/>
        <scheme val="minor"/>
      </rPr>
      <t xml:space="preserve">
 Lehrer:innen</t>
    </r>
  </si>
  <si>
    <t xml:space="preserve"> Jahresnorm für Kolleg:innen,
 die vor dem 1. März den 43. Geburtstag haben</t>
  </si>
  <si>
    <t>Mit Hilfe dieser Excel-Dateien können Sie Ihre Jahresnorm erstellen.</t>
  </si>
  <si>
    <t>● Bei Fragen können Sie sich gerne an uns wenden. Die Kontaktdaten finden Sie auf unserer Homepage www.slooe.at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</si>
</sst>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1"/>
      <color indexed="81"/>
      <name val="Tahoma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000000"/>
      <name val="Tahoma"/>
      <family val="2"/>
    </font>
    <font>
      <sz val="12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65">
    <xf numFmtId="0" fontId="0" fillId="0" borderId="0" xfId="0"/>
    <xf numFmtId="49" fontId="6" fillId="0" borderId="0" xfId="0" applyNumberFormat="1" applyFont="1" applyAlignment="1" applyProtection="1">
      <alignment horizontal="left" vertical="top" wrapText="1" indent="1"/>
      <protection hidden="1"/>
    </xf>
    <xf numFmtId="49" fontId="7" fillId="0" borderId="0" xfId="0" applyNumberFormat="1" applyFont="1" applyAlignment="1" applyProtection="1">
      <alignment horizontal="left" vertical="top" wrapText="1" indent="1"/>
      <protection hidden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2" borderId="11" xfId="0" applyFont="1" applyFill="1" applyBorder="1" applyAlignment="1" applyProtection="1">
      <alignment vertical="center"/>
      <protection locked="0"/>
    </xf>
    <xf numFmtId="0" fontId="6" fillId="2" borderId="21" xfId="0" applyFont="1" applyFill="1" applyBorder="1" applyAlignment="1" applyProtection="1">
      <alignment vertical="center"/>
      <protection locked="0"/>
    </xf>
    <xf numFmtId="0" fontId="6" fillId="2" borderId="27" xfId="0" applyFont="1" applyFill="1" applyBorder="1" applyAlignment="1" applyProtection="1">
      <alignment vertical="center"/>
      <protection locked="0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1" fontId="9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 vertical="center"/>
    </xf>
    <xf numFmtId="1" fontId="6" fillId="0" borderId="19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" fontId="6" fillId="0" borderId="22" xfId="0" applyNumberFormat="1" applyFont="1" applyBorder="1" applyAlignment="1">
      <alignment horizontal="center" vertical="center"/>
    </xf>
    <xf numFmtId="1" fontId="6" fillId="0" borderId="23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" fontId="6" fillId="0" borderId="25" xfId="0" applyNumberFormat="1" applyFont="1" applyBorder="1" applyAlignment="1">
      <alignment horizontal="center" vertical="center"/>
    </xf>
    <xf numFmtId="1" fontId="6" fillId="0" borderId="2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" fontId="6" fillId="0" borderId="27" xfId="0" applyNumberFormat="1" applyFont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/>
    </xf>
    <xf numFmtId="1" fontId="6" fillId="0" borderId="29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" fontId="6" fillId="0" borderId="31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" fontId="6" fillId="0" borderId="3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0" fontId="6" fillId="2" borderId="19" xfId="0" applyFont="1" applyFill="1" applyBorder="1" applyAlignment="1" applyProtection="1">
      <alignment vertical="center"/>
      <protection locked="0"/>
    </xf>
    <xf numFmtId="0" fontId="6" fillId="0" borderId="11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6" fillId="0" borderId="38" xfId="0" applyFont="1" applyBorder="1" applyAlignment="1">
      <alignment vertical="center"/>
    </xf>
    <xf numFmtId="0" fontId="6" fillId="2" borderId="37" xfId="0" applyFont="1" applyFill="1" applyBorder="1" applyAlignment="1" applyProtection="1">
      <alignment vertical="center"/>
      <protection locked="0"/>
    </xf>
    <xf numFmtId="0" fontId="9" fillId="3" borderId="0" xfId="0" applyFont="1" applyFill="1" applyAlignment="1">
      <alignment vertical="center"/>
    </xf>
    <xf numFmtId="0" fontId="6" fillId="2" borderId="25" xfId="0" applyFont="1" applyFill="1" applyBorder="1" applyAlignment="1" applyProtection="1">
      <alignment vertical="center"/>
      <protection locked="0"/>
    </xf>
    <xf numFmtId="0" fontId="6" fillId="0" borderId="3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" xfId="0" applyFont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right" vertical="center"/>
      <protection hidden="1"/>
    </xf>
    <xf numFmtId="1" fontId="6" fillId="0" borderId="46" xfId="0" applyNumberFormat="1" applyFont="1" applyBorder="1" applyAlignment="1">
      <alignment horizontal="center" vertical="center"/>
    </xf>
    <xf numFmtId="1" fontId="6" fillId="0" borderId="42" xfId="0" applyNumberFormat="1" applyFont="1" applyBorder="1" applyAlignment="1">
      <alignment horizontal="center" vertical="center"/>
    </xf>
    <xf numFmtId="1" fontId="6" fillId="0" borderId="44" xfId="0" applyNumberFormat="1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49" fontId="8" fillId="0" borderId="0" xfId="0" applyNumberFormat="1" applyFont="1" applyAlignment="1" applyProtection="1">
      <alignment horizontal="left" vertical="top" wrapText="1" indent="1"/>
      <protection hidden="1"/>
    </xf>
    <xf numFmtId="49" fontId="6" fillId="0" borderId="0" xfId="1" applyNumberFormat="1" applyFont="1" applyFill="1" applyAlignment="1" applyProtection="1">
      <alignment horizontal="left" vertical="top" wrapText="1" indent="1"/>
      <protection hidden="1"/>
    </xf>
    <xf numFmtId="49" fontId="12" fillId="0" borderId="1" xfId="0" applyNumberFormat="1" applyFont="1" applyBorder="1" applyAlignment="1" applyProtection="1">
      <alignment horizontal="center" vertical="top" wrapText="1"/>
      <protection hidden="1"/>
    </xf>
    <xf numFmtId="49" fontId="11" fillId="3" borderId="25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Alignment="1">
      <alignment vertical="center"/>
    </xf>
    <xf numFmtId="1" fontId="6" fillId="0" borderId="32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49" fontId="8" fillId="0" borderId="0" xfId="0" applyNumberFormat="1" applyFont="1" applyAlignment="1" applyProtection="1">
      <alignment horizontal="left" wrapText="1" indent="1"/>
      <protection hidden="1"/>
    </xf>
    <xf numFmtId="49" fontId="6" fillId="0" borderId="0" xfId="0" applyNumberFormat="1" applyFont="1" applyAlignment="1" applyProtection="1">
      <alignment horizontal="left" wrapText="1" indent="1"/>
      <protection hidden="1"/>
    </xf>
    <xf numFmtId="49" fontId="7" fillId="0" borderId="0" xfId="0" applyNumberFormat="1" applyFont="1" applyAlignment="1" applyProtection="1">
      <alignment horizontal="left" vertical="center" wrapText="1"/>
      <protection hidden="1"/>
    </xf>
    <xf numFmtId="49" fontId="8" fillId="0" borderId="0" xfId="0" applyNumberFormat="1" applyFont="1" applyAlignment="1" applyProtection="1">
      <alignment horizontal="left" vertical="center" wrapText="1" indent="1"/>
      <protection hidden="1"/>
    </xf>
    <xf numFmtId="49" fontId="6" fillId="0" borderId="0" xfId="0" applyNumberFormat="1" applyFont="1" applyAlignment="1" applyProtection="1">
      <alignment horizontal="left" vertical="center" wrapText="1" indent="1"/>
      <protection hidden="1"/>
    </xf>
    <xf numFmtId="49" fontId="6" fillId="0" borderId="0" xfId="0" applyNumberFormat="1" applyFont="1" applyAlignment="1" applyProtection="1">
      <alignment horizontal="center" vertical="center" wrapText="1"/>
      <protection hidden="1"/>
    </xf>
    <xf numFmtId="0" fontId="7" fillId="0" borderId="3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2" borderId="24" xfId="0" applyFont="1" applyFill="1" applyBorder="1" applyAlignment="1" applyProtection="1">
      <alignment horizontal="left" vertical="center"/>
      <protection locked="0"/>
    </xf>
    <xf numFmtId="0" fontId="6" fillId="2" borderId="25" xfId="0" applyFont="1" applyFill="1" applyBorder="1" applyAlignment="1" applyProtection="1">
      <alignment horizontal="left" vertical="center"/>
      <protection locked="0"/>
    </xf>
    <xf numFmtId="0" fontId="13" fillId="0" borderId="38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2" borderId="51" xfId="0" applyFont="1" applyFill="1" applyBorder="1" applyAlignment="1" applyProtection="1">
      <alignment horizontal="left" vertical="center"/>
      <protection locked="0"/>
    </xf>
    <xf numFmtId="0" fontId="6" fillId="2" borderId="32" xfId="0" applyFont="1" applyFill="1" applyBorder="1" applyAlignment="1" applyProtection="1">
      <alignment horizontal="left" vertical="center"/>
      <protection locked="0"/>
    </xf>
    <xf numFmtId="0" fontId="6" fillId="0" borderId="38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1" fontId="6" fillId="0" borderId="34" xfId="0" applyNumberFormat="1" applyFont="1" applyBorder="1" applyAlignment="1">
      <alignment horizontal="center" vertical="center"/>
    </xf>
    <xf numFmtId="1" fontId="6" fillId="0" borderId="40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49" xfId="0" applyFont="1" applyBorder="1" applyAlignment="1">
      <alignment horizontal="center" vertical="center"/>
    </xf>
    <xf numFmtId="1" fontId="6" fillId="0" borderId="38" xfId="0" applyNumberFormat="1" applyFont="1" applyBorder="1" applyAlignment="1">
      <alignment horizontal="center" vertical="center"/>
    </xf>
    <xf numFmtId="1" fontId="6" fillId="0" borderId="49" xfId="0" applyNumberFormat="1" applyFont="1" applyBorder="1" applyAlignment="1">
      <alignment horizontal="center" vertical="center"/>
    </xf>
    <xf numFmtId="1" fontId="6" fillId="0" borderId="50" xfId="0" applyNumberFormat="1" applyFont="1" applyBorder="1" applyAlignment="1">
      <alignment horizontal="center" vertical="center"/>
    </xf>
    <xf numFmtId="0" fontId="6" fillId="2" borderId="30" xfId="0" applyFont="1" applyFill="1" applyBorder="1" applyAlignment="1" applyProtection="1">
      <alignment horizontal="left" vertical="center"/>
      <protection locked="0"/>
    </xf>
    <xf numFmtId="0" fontId="6" fillId="2" borderId="31" xfId="0" applyFont="1" applyFill="1" applyBorder="1" applyAlignment="1" applyProtection="1">
      <alignment horizontal="left" vertical="center"/>
      <protection locked="0"/>
    </xf>
    <xf numFmtId="0" fontId="6" fillId="0" borderId="42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2" borderId="42" xfId="0" applyFont="1" applyFill="1" applyBorder="1" applyAlignment="1" applyProtection="1">
      <alignment horizontal="left" vertical="center"/>
      <protection locked="0"/>
    </xf>
    <xf numFmtId="0" fontId="6" fillId="2" borderId="43" xfId="0" applyFont="1" applyFill="1" applyBorder="1" applyAlignment="1" applyProtection="1">
      <alignment horizontal="left" vertical="center"/>
      <protection locked="0"/>
    </xf>
    <xf numFmtId="0" fontId="6" fillId="2" borderId="22" xfId="0" applyFont="1" applyFill="1" applyBorder="1" applyAlignment="1" applyProtection="1">
      <alignment horizontal="left" vertical="center"/>
      <protection locked="0"/>
    </xf>
    <xf numFmtId="0" fontId="6" fillId="0" borderId="46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44" xfId="0" applyFont="1" applyFill="1" applyBorder="1" applyAlignment="1" applyProtection="1">
      <alignment horizontal="left" vertical="center"/>
      <protection locked="0"/>
    </xf>
    <xf numFmtId="0" fontId="6" fillId="2" borderId="45" xfId="0" applyFont="1" applyFill="1" applyBorder="1" applyAlignment="1" applyProtection="1">
      <alignment horizontal="left" vertical="center"/>
      <protection locked="0"/>
    </xf>
    <xf numFmtId="0" fontId="6" fillId="2" borderId="28" xfId="0" applyFont="1" applyFill="1" applyBorder="1" applyAlignment="1" applyProtection="1">
      <alignment horizontal="left" vertical="center"/>
      <protection locked="0"/>
    </xf>
    <xf numFmtId="0" fontId="6" fillId="0" borderId="53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2" borderId="17" xfId="0" applyFont="1" applyFill="1" applyBorder="1" applyAlignment="1" applyProtection="1">
      <alignment horizontal="left" vertical="center"/>
      <protection locked="0"/>
    </xf>
    <xf numFmtId="0" fontId="6" fillId="2" borderId="18" xfId="0" applyFont="1" applyFill="1" applyBorder="1" applyAlignment="1" applyProtection="1">
      <alignment horizontal="left" vertical="center"/>
      <protection locked="0"/>
    </xf>
    <xf numFmtId="0" fontId="6" fillId="0" borderId="5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0" borderId="38" xfId="0" applyFont="1" applyBorder="1" applyAlignment="1">
      <alignment horizontal="center" vertical="center"/>
    </xf>
    <xf numFmtId="0" fontId="6" fillId="2" borderId="54" xfId="0" applyFont="1" applyFill="1" applyBorder="1" applyAlignment="1" applyProtection="1">
      <alignment horizontal="left" vertical="center"/>
      <protection locked="0"/>
    </xf>
    <xf numFmtId="0" fontId="6" fillId="2" borderId="41" xfId="0" applyFont="1" applyFill="1" applyBorder="1" applyAlignment="1" applyProtection="1">
      <alignment horizontal="left" vertical="center"/>
      <protection locked="0"/>
    </xf>
    <xf numFmtId="0" fontId="6" fillId="2" borderId="55" xfId="0" applyFont="1" applyFill="1" applyBorder="1" applyAlignment="1" applyProtection="1">
      <alignment horizontal="left" vertical="center"/>
      <protection locked="0"/>
    </xf>
    <xf numFmtId="0" fontId="6" fillId="2" borderId="23" xfId="0" applyFont="1" applyFill="1" applyBorder="1" applyAlignment="1" applyProtection="1">
      <alignment horizontal="left" vertical="center"/>
      <protection locked="0"/>
    </xf>
    <xf numFmtId="0" fontId="6" fillId="2" borderId="29" xfId="0" applyFont="1" applyFill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 applyProtection="1">
      <alignment horizontal="left" vertical="center"/>
      <protection locked="0"/>
    </xf>
    <xf numFmtId="0" fontId="6" fillId="0" borderId="6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2" xfId="0" applyFont="1" applyBorder="1" applyAlignment="1">
      <alignment horizontal="left" vertical="center"/>
    </xf>
    <xf numFmtId="0" fontId="6" fillId="2" borderId="56" xfId="0" applyFont="1" applyFill="1" applyBorder="1" applyAlignment="1" applyProtection="1">
      <alignment horizontal="left" vertical="center"/>
      <protection locked="0"/>
    </xf>
    <xf numFmtId="0" fontId="6" fillId="2" borderId="57" xfId="0" applyFont="1" applyFill="1" applyBorder="1" applyAlignment="1" applyProtection="1">
      <alignment horizontal="left" vertical="center"/>
      <protection locked="0"/>
    </xf>
    <xf numFmtId="0" fontId="6" fillId="0" borderId="44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6" fillId="2" borderId="53" xfId="0" applyFont="1" applyFill="1" applyBorder="1" applyAlignment="1" applyProtection="1">
      <alignment horizontal="left" vertical="center"/>
      <protection locked="0"/>
    </xf>
    <xf numFmtId="0" fontId="6" fillId="2" borderId="39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6" fillId="0" borderId="59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0" fontId="6" fillId="0" borderId="50" xfId="0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4</xdr:row>
      <xdr:rowOff>397456</xdr:rowOff>
    </xdr:from>
    <xdr:to>
      <xdr:col>2</xdr:col>
      <xdr:colOff>49742</xdr:colOff>
      <xdr:row>4</xdr:row>
      <xdr:rowOff>1066799</xdr:rowOff>
    </xdr:to>
    <xdr:pic>
      <xdr:nvPicPr>
        <xdr:cNvPr id="12390" name="Bild 1" descr="Jahrenorm01.JPG">
          <a:extLst>
            <a:ext uri="{FF2B5EF4-FFF2-40B4-BE49-F238E27FC236}">
              <a16:creationId xmlns:a16="http://schemas.microsoft.com/office/drawing/2014/main" id="{CFDBCFF1-FE6A-4DEB-A936-772E2EE6F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216731"/>
          <a:ext cx="5191125" cy="669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63500"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xmlns="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63500"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xmlns="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19"/>
  <sheetViews>
    <sheetView showGridLines="0" tabSelected="1" showWhiteSpace="0" zoomScale="90" zoomScaleNormal="90" workbookViewId="0">
      <selection activeCell="C14" sqref="C14"/>
    </sheetView>
  </sheetViews>
  <sheetFormatPr baseColWidth="10" defaultColWidth="11.5" defaultRowHeight="16" x14ac:dyDescent="0.15"/>
  <cols>
    <col min="1" max="1" width="60.6640625" style="1" bestFit="1" customWidth="1"/>
    <col min="2" max="16384" width="11.5" style="76"/>
  </cols>
  <sheetData>
    <row r="1" spans="1:1" ht="84" customHeight="1" x14ac:dyDescent="0.15">
      <c r="A1" s="90" t="e" vm="1">
        <v>#VALUE!</v>
      </c>
    </row>
    <row r="2" spans="1:1" ht="27.75" customHeight="1" x14ac:dyDescent="0.15">
      <c r="A2" s="1" t="s">
        <v>35</v>
      </c>
    </row>
    <row r="3" spans="1:1" ht="17" x14ac:dyDescent="0.15">
      <c r="A3" s="1" t="s">
        <v>49</v>
      </c>
    </row>
    <row r="5" spans="1:1" ht="87" customHeight="1" x14ac:dyDescent="0.15">
      <c r="A5" s="1" t="s">
        <v>20</v>
      </c>
    </row>
    <row r="6" spans="1:1" ht="45" customHeight="1" x14ac:dyDescent="0.15">
      <c r="A6" s="2" t="s">
        <v>29</v>
      </c>
    </row>
    <row r="7" spans="1:1" ht="42.75" customHeight="1" x14ac:dyDescent="0.15">
      <c r="A7" s="79" t="s">
        <v>39</v>
      </c>
    </row>
    <row r="8" spans="1:1" s="88" customFormat="1" ht="75" customHeight="1" x14ac:dyDescent="0.15">
      <c r="A8" s="87" t="s">
        <v>28</v>
      </c>
    </row>
    <row r="9" spans="1:1" ht="19.5" customHeight="1" x14ac:dyDescent="0.15">
      <c r="A9" s="1" t="s">
        <v>21</v>
      </c>
    </row>
    <row r="10" spans="1:1" ht="22.5" customHeight="1" x14ac:dyDescent="0.15">
      <c r="A10" s="1" t="s">
        <v>22</v>
      </c>
    </row>
    <row r="11" spans="1:1" ht="39.75" customHeight="1" x14ac:dyDescent="0.15">
      <c r="A11" s="1" t="s">
        <v>36</v>
      </c>
    </row>
    <row r="12" spans="1:1" ht="29.25" customHeight="1" x14ac:dyDescent="0.15">
      <c r="A12" s="1" t="s">
        <v>37</v>
      </c>
    </row>
    <row r="13" spans="1:1" s="85" customFormat="1" ht="67.5" customHeight="1" x14ac:dyDescent="0.2">
      <c r="A13" s="86" t="s">
        <v>23</v>
      </c>
    </row>
    <row r="14" spans="1:1" s="88" customFormat="1" ht="34" x14ac:dyDescent="0.15">
      <c r="A14" s="89" t="s">
        <v>50</v>
      </c>
    </row>
    <row r="15" spans="1:1" x14ac:dyDescent="0.15">
      <c r="A15" s="2"/>
    </row>
    <row r="16" spans="1:1" x14ac:dyDescent="0.15">
      <c r="A16" s="2"/>
    </row>
    <row r="17" spans="1:1" x14ac:dyDescent="0.15">
      <c r="A17" s="77"/>
    </row>
    <row r="18" spans="1:1" ht="17" thickBot="1" x14ac:dyDescent="0.2"/>
    <row r="19" spans="1:1" ht="15" thickBot="1" x14ac:dyDescent="0.2">
      <c r="A19" s="78" t="s">
        <v>38</v>
      </c>
    </row>
  </sheetData>
  <sheetProtection algorithmName="SHA-512" hashValue="XEUEa1bzGO/Q2RaZVDQBVlXrSzUj7xP7+TUA9sG7cjJ2XcHT3zo/lzpbci3IqA0Jq5s8CPbW1Q8HT7s8X2j1rQ==" saltValue="WqMMTvX/Y5stQBlvA4mqIQ==" spinCount="100000" sheet="1" objects="1" scenarios="1"/>
  <phoneticPr fontId="0" type="noConversion"/>
  <pageMargins left="0.7" right="0.7" top="0.75" bottom="0.75" header="0.3" footer="0.3"/>
  <pageSetup paperSize="9" scale="98" orientation="portrait" horizontalDpi="4294967293" verticalDpi="4294967293" r:id="rId1"/>
  <headerFooter alignWithMargins="0">
    <oddFooter>&amp;L&amp;8Alle Angaben ohne Gewähr!</oddFooter>
  </headerFooter>
  <rowBreaks count="2" manualBreakCount="2">
    <brk id="47" max="16383" man="1"/>
    <brk id="8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5"/>
  <sheetViews>
    <sheetView showGridLines="0" showWhiteSpace="0" view="pageLayout" zoomScale="80" zoomScaleNormal="75" zoomScalePageLayoutView="80" workbookViewId="0">
      <selection activeCell="B3" sqref="B3:C3"/>
    </sheetView>
  </sheetViews>
  <sheetFormatPr baseColWidth="10" defaultColWidth="11.5" defaultRowHeight="16" x14ac:dyDescent="0.15"/>
  <cols>
    <col min="1" max="6" width="20.6640625" style="3" customWidth="1"/>
    <col min="7" max="7" width="22" style="3" customWidth="1"/>
    <col min="8" max="8" width="21.5" style="3" customWidth="1"/>
    <col min="9" max="9" width="18.1640625" style="3" customWidth="1"/>
    <col min="10" max="16384" width="11.5" style="3"/>
  </cols>
  <sheetData>
    <row r="1" spans="1:6" ht="30" customHeight="1" thickBot="1" x14ac:dyDescent="0.2">
      <c r="A1" s="97" t="s">
        <v>43</v>
      </c>
      <c r="B1" s="98"/>
      <c r="C1" s="98"/>
      <c r="D1" s="98"/>
      <c r="E1" s="98"/>
      <c r="F1" s="99"/>
    </row>
    <row r="2" spans="1:6" ht="30" customHeight="1" thickBot="1" x14ac:dyDescent="0.2"/>
    <row r="3" spans="1:6" ht="30" customHeight="1" thickBot="1" x14ac:dyDescent="0.2">
      <c r="A3" s="3" t="s">
        <v>0</v>
      </c>
      <c r="B3" s="100"/>
      <c r="C3" s="101"/>
      <c r="D3" s="3" t="s">
        <v>1</v>
      </c>
      <c r="E3" s="100"/>
      <c r="F3" s="101"/>
    </row>
    <row r="4" spans="1:6" ht="30" customHeight="1" thickBot="1" x14ac:dyDescent="0.2"/>
    <row r="5" spans="1:6" ht="30" customHeight="1" thickBot="1" x14ac:dyDescent="0.2">
      <c r="A5" s="102" t="s">
        <v>2</v>
      </c>
      <c r="B5" s="102"/>
      <c r="C5" s="102"/>
      <c r="D5" s="58">
        <v>21</v>
      </c>
      <c r="E5" s="3" t="s">
        <v>5</v>
      </c>
      <c r="F5" s="69">
        <f>ROUND(1776*(D5*100/21)/100,0)</f>
        <v>1776</v>
      </c>
    </row>
    <row r="6" spans="1:6" ht="30" customHeight="1" thickBot="1" x14ac:dyDescent="0.2">
      <c r="F6" s="59"/>
    </row>
    <row r="7" spans="1:6" ht="30" customHeight="1" thickBot="1" x14ac:dyDescent="0.2">
      <c r="A7" s="140" t="s">
        <v>3</v>
      </c>
      <c r="B7" s="141"/>
      <c r="C7" s="141"/>
      <c r="D7" s="54"/>
      <c r="E7" s="103">
        <f>D5*37</f>
        <v>777</v>
      </c>
      <c r="F7" s="104"/>
    </row>
    <row r="8" spans="1:6" ht="30" customHeight="1" x14ac:dyDescent="0.15">
      <c r="A8" s="138"/>
      <c r="B8" s="139"/>
      <c r="C8" s="139"/>
      <c r="D8" s="55"/>
    </row>
    <row r="9" spans="1:6" ht="30" customHeight="1" x14ac:dyDescent="0.15">
      <c r="A9" s="95"/>
      <c r="B9" s="96"/>
      <c r="C9" s="96"/>
      <c r="D9" s="7"/>
    </row>
    <row r="10" spans="1:6" ht="30" customHeight="1" x14ac:dyDescent="0.15">
      <c r="A10" s="95"/>
      <c r="B10" s="96"/>
      <c r="C10" s="96"/>
      <c r="D10" s="7"/>
    </row>
    <row r="11" spans="1:6" ht="30" customHeight="1" x14ac:dyDescent="0.15">
      <c r="A11" s="95"/>
      <c r="B11" s="96"/>
      <c r="C11" s="96"/>
      <c r="D11" s="7"/>
    </row>
    <row r="12" spans="1:6" ht="30" customHeight="1" x14ac:dyDescent="0.15">
      <c r="A12" s="123"/>
      <c r="B12" s="124"/>
      <c r="C12" s="125"/>
      <c r="D12" s="7"/>
    </row>
    <row r="13" spans="1:6" ht="30" customHeight="1" x14ac:dyDescent="0.15">
      <c r="A13" s="123"/>
      <c r="B13" s="124"/>
      <c r="C13" s="125"/>
      <c r="D13" s="7"/>
    </row>
    <row r="14" spans="1:6" ht="30" customHeight="1" x14ac:dyDescent="0.15">
      <c r="A14" s="123"/>
      <c r="B14" s="124"/>
      <c r="C14" s="125"/>
      <c r="D14" s="7"/>
    </row>
    <row r="15" spans="1:6" ht="30" customHeight="1" x14ac:dyDescent="0.15">
      <c r="A15" s="95"/>
      <c r="B15" s="96"/>
      <c r="C15" s="96"/>
      <c r="D15" s="7"/>
    </row>
    <row r="16" spans="1:6" ht="30" customHeight="1" x14ac:dyDescent="0.15">
      <c r="A16" s="95"/>
      <c r="B16" s="96"/>
      <c r="C16" s="96"/>
      <c r="D16" s="7"/>
    </row>
    <row r="17" spans="1:6" ht="30" customHeight="1" thickBot="1" x14ac:dyDescent="0.2">
      <c r="A17" s="118"/>
      <c r="B17" s="119"/>
      <c r="C17" s="119"/>
      <c r="D17" s="8"/>
    </row>
    <row r="18" spans="1:6" ht="30" customHeight="1" thickBot="1" x14ac:dyDescent="0.2">
      <c r="A18" s="111" t="s">
        <v>4</v>
      </c>
      <c r="B18" s="112"/>
      <c r="C18" s="113"/>
      <c r="D18" s="4">
        <f>SUM(D8:D17)</f>
        <v>0</v>
      </c>
      <c r="E18" s="114"/>
      <c r="F18" s="114"/>
    </row>
    <row r="19" spans="1:6" ht="30" customHeight="1" thickBot="1" x14ac:dyDescent="0.2">
      <c r="A19" s="107" t="s">
        <v>6</v>
      </c>
      <c r="B19" s="108"/>
      <c r="C19" s="108"/>
      <c r="D19" s="5"/>
      <c r="E19" s="103">
        <f>ROUNDUP(E7*5/6,0)</f>
        <v>648</v>
      </c>
      <c r="F19" s="104"/>
    </row>
    <row r="20" spans="1:6" ht="30" customHeight="1" thickBot="1" x14ac:dyDescent="0.2">
      <c r="A20" s="107" t="s">
        <v>9</v>
      </c>
      <c r="B20" s="108"/>
      <c r="C20" s="108"/>
      <c r="D20" s="5"/>
      <c r="E20" s="103">
        <f>E7+E19</f>
        <v>1425</v>
      </c>
      <c r="F20" s="104"/>
    </row>
    <row r="21" spans="1:6" ht="30" customHeight="1" thickBot="1" x14ac:dyDescent="0.2"/>
    <row r="22" spans="1:6" ht="30" customHeight="1" thickBot="1" x14ac:dyDescent="0.2">
      <c r="A22" s="107" t="s">
        <v>7</v>
      </c>
      <c r="B22" s="108"/>
      <c r="C22" s="108"/>
      <c r="D22" s="5"/>
      <c r="E22" s="144">
        <f>F5-E20</f>
        <v>351</v>
      </c>
      <c r="F22" s="104"/>
    </row>
    <row r="23" spans="1:6" ht="30" customHeight="1" x14ac:dyDescent="0.15">
      <c r="A23" s="135" t="s">
        <v>8</v>
      </c>
      <c r="B23" s="136"/>
      <c r="C23" s="137"/>
      <c r="D23" s="56">
        <f>ROUND(100*(D5*100/21)/100,0)</f>
        <v>100</v>
      </c>
    </row>
    <row r="24" spans="1:6" ht="30" customHeight="1" x14ac:dyDescent="0.15">
      <c r="A24" s="120" t="s">
        <v>26</v>
      </c>
      <c r="B24" s="121"/>
      <c r="C24" s="122"/>
      <c r="D24" s="10">
        <f>ROUND(20*(D5*100/21)/100,0)</f>
        <v>20</v>
      </c>
    </row>
    <row r="25" spans="1:6" ht="30" customHeight="1" x14ac:dyDescent="0.15">
      <c r="A25" s="120" t="s">
        <v>24</v>
      </c>
      <c r="B25" s="121"/>
      <c r="C25" s="122"/>
      <c r="D25" s="10">
        <f>ROUND(15*(D5*100/21)/100,0)</f>
        <v>15</v>
      </c>
    </row>
    <row r="26" spans="1:6" ht="30" customHeight="1" x14ac:dyDescent="0.15">
      <c r="A26" s="123"/>
      <c r="B26" s="124"/>
      <c r="C26" s="125"/>
      <c r="D26" s="7"/>
    </row>
    <row r="27" spans="1:6" ht="30" customHeight="1" x14ac:dyDescent="0.15">
      <c r="A27" s="123"/>
      <c r="B27" s="124"/>
      <c r="C27" s="125"/>
      <c r="D27" s="7"/>
    </row>
    <row r="28" spans="1:6" ht="30" customHeight="1" x14ac:dyDescent="0.15">
      <c r="A28" s="123"/>
      <c r="B28" s="124"/>
      <c r="C28" s="125"/>
      <c r="D28" s="7"/>
    </row>
    <row r="29" spans="1:6" ht="30" customHeight="1" x14ac:dyDescent="0.15">
      <c r="A29" s="123"/>
      <c r="B29" s="124"/>
      <c r="C29" s="125"/>
      <c r="D29" s="7"/>
    </row>
    <row r="30" spans="1:6" ht="30" customHeight="1" x14ac:dyDescent="0.15">
      <c r="A30" s="123"/>
      <c r="B30" s="124"/>
      <c r="C30" s="125"/>
      <c r="D30" s="7"/>
    </row>
    <row r="31" spans="1:6" ht="30" customHeight="1" x14ac:dyDescent="0.15">
      <c r="A31" s="123"/>
      <c r="B31" s="124"/>
      <c r="C31" s="125"/>
      <c r="D31" s="7"/>
    </row>
    <row r="32" spans="1:6" ht="30" customHeight="1" x14ac:dyDescent="0.15">
      <c r="A32" s="123"/>
      <c r="B32" s="124"/>
      <c r="C32" s="125"/>
      <c r="D32" s="7"/>
    </row>
    <row r="33" spans="1:6" ht="30" customHeight="1" x14ac:dyDescent="0.15">
      <c r="A33" s="123"/>
      <c r="B33" s="124"/>
      <c r="C33" s="125"/>
      <c r="D33" s="7"/>
    </row>
    <row r="34" spans="1:6" ht="30" customHeight="1" x14ac:dyDescent="0.15">
      <c r="A34" s="123"/>
      <c r="B34" s="124"/>
      <c r="C34" s="125"/>
      <c r="D34" s="7"/>
    </row>
    <row r="35" spans="1:6" ht="30" customHeight="1" x14ac:dyDescent="0.15">
      <c r="A35" s="123"/>
      <c r="B35" s="124"/>
      <c r="C35" s="125"/>
      <c r="D35" s="7"/>
    </row>
    <row r="36" spans="1:6" ht="30" customHeight="1" thickBot="1" x14ac:dyDescent="0.2">
      <c r="A36" s="132"/>
      <c r="B36" s="133"/>
      <c r="C36" s="134"/>
      <c r="D36" s="8"/>
    </row>
    <row r="37" spans="1:6" ht="30" customHeight="1" thickBot="1" x14ac:dyDescent="0.2">
      <c r="A37" s="107" t="s">
        <v>10</v>
      </c>
      <c r="B37" s="108"/>
      <c r="C37" s="129"/>
      <c r="D37" s="4">
        <f>SUM(D23:D36)</f>
        <v>135</v>
      </c>
    </row>
    <row r="38" spans="1:6" ht="30" customHeight="1" thickBot="1" x14ac:dyDescent="0.2">
      <c r="A38" s="107" t="s">
        <v>11</v>
      </c>
      <c r="B38" s="108"/>
      <c r="C38" s="108"/>
      <c r="D38" s="129"/>
      <c r="E38" s="144">
        <f>E7+E19+D37</f>
        <v>1560</v>
      </c>
      <c r="F38" s="104"/>
    </row>
    <row r="42" spans="1:6" x14ac:dyDescent="0.15">
      <c r="A42" s="11"/>
      <c r="B42" s="11"/>
      <c r="D42" s="11"/>
      <c r="E42" s="11"/>
    </row>
    <row r="43" spans="1:6" x14ac:dyDescent="0.15">
      <c r="A43" s="102" t="s">
        <v>42</v>
      </c>
      <c r="B43" s="102"/>
      <c r="D43" s="131" t="s">
        <v>41</v>
      </c>
      <c r="E43" s="131"/>
    </row>
    <row r="45" spans="1:6" ht="21" x14ac:dyDescent="0.15">
      <c r="A45" s="130" t="s">
        <v>25</v>
      </c>
      <c r="B45" s="130"/>
      <c r="C45" s="130"/>
      <c r="D45" s="62">
        <f>E22-D37</f>
        <v>216</v>
      </c>
    </row>
  </sheetData>
  <sheetProtection algorithmName="SHA-512" hashValue="b7k39aDvdpL1KjeuhRkTV0UeTJwsyW//HWHpW+vY+SEcfHPUbNCd53JlL6+QRHpe9TSWTJdJa7FwE6rRkdZmwg==" saltValue="5dAOtLymJHZu4ascv4aPhw==" spinCount="100000" sheet="1" objects="1" scenarios="1"/>
  <mergeCells count="44">
    <mergeCell ref="A45:C45"/>
    <mergeCell ref="A9:C9"/>
    <mergeCell ref="A10:C10"/>
    <mergeCell ref="A11:C11"/>
    <mergeCell ref="A15:C15"/>
    <mergeCell ref="A12:C12"/>
    <mergeCell ref="A16:C16"/>
    <mergeCell ref="A14:C14"/>
    <mergeCell ref="A13:C13"/>
    <mergeCell ref="A27:C27"/>
    <mergeCell ref="A29:C29"/>
    <mergeCell ref="A28:C28"/>
    <mergeCell ref="A38:D38"/>
    <mergeCell ref="A33:C33"/>
    <mergeCell ref="A34:C34"/>
    <mergeCell ref="A30:C30"/>
    <mergeCell ref="E18:F18"/>
    <mergeCell ref="E22:F22"/>
    <mergeCell ref="A19:C19"/>
    <mergeCell ref="E19:F19"/>
    <mergeCell ref="E20:F20"/>
    <mergeCell ref="A22:C22"/>
    <mergeCell ref="A1:F1"/>
    <mergeCell ref="B3:C3"/>
    <mergeCell ref="E3:F3"/>
    <mergeCell ref="A5:C5"/>
    <mergeCell ref="E7:F7"/>
    <mergeCell ref="A8:C8"/>
    <mergeCell ref="A7:C7"/>
    <mergeCell ref="A25:C25"/>
    <mergeCell ref="A26:C26"/>
    <mergeCell ref="A24:C24"/>
    <mergeCell ref="A23:C23"/>
    <mergeCell ref="A18:C18"/>
    <mergeCell ref="A20:C20"/>
    <mergeCell ref="A17:C17"/>
    <mergeCell ref="A31:C31"/>
    <mergeCell ref="A32:C32"/>
    <mergeCell ref="A43:B43"/>
    <mergeCell ref="E38:F38"/>
    <mergeCell ref="A35:C35"/>
    <mergeCell ref="A36:C36"/>
    <mergeCell ref="A37:C37"/>
    <mergeCell ref="D43:E43"/>
  </mergeCells>
  <phoneticPr fontId="0" type="noConversion"/>
  <conditionalFormatting sqref="D5">
    <cfRule type="cellIs" priority="1" stopIfTrue="1" operator="between">
      <formula>10.5</formula>
      <formula>20</formula>
    </cfRule>
  </conditionalFormatting>
  <printOptions horizontalCentered="1" verticalCentered="1"/>
  <pageMargins left="0.79000000000000015" right="0.79000000000000015" top="0.39370078740157483" bottom="0.39370078740157483" header="0" footer="0"/>
  <pageSetup paperSize="9" scale="6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5"/>
  <sheetViews>
    <sheetView showGridLines="0" zoomScale="90" zoomScaleNormal="90" workbookViewId="0">
      <selection sqref="A1:N1"/>
    </sheetView>
  </sheetViews>
  <sheetFormatPr baseColWidth="10" defaultColWidth="11.5" defaultRowHeight="16" x14ac:dyDescent="0.15"/>
  <cols>
    <col min="1" max="1" width="9.1640625" style="3" customWidth="1"/>
    <col min="2" max="2" width="7.83203125" style="3" customWidth="1"/>
    <col min="3" max="3" width="7.5" style="3" customWidth="1"/>
    <col min="4" max="4" width="8.1640625" style="3" customWidth="1"/>
    <col min="5" max="5" width="9.5" style="3" customWidth="1"/>
    <col min="6" max="6" width="8.33203125" style="3" customWidth="1"/>
    <col min="7" max="7" width="9" style="3" customWidth="1"/>
    <col min="8" max="8" width="16.5" style="3" customWidth="1"/>
    <col min="9" max="9" width="7.1640625" style="3" customWidth="1"/>
    <col min="10" max="10" width="6.5" style="3" customWidth="1"/>
    <col min="11" max="11" width="7" style="3" customWidth="1"/>
    <col min="12" max="12" width="7.1640625" style="3" customWidth="1"/>
    <col min="13" max="13" width="12.83203125" style="3" customWidth="1"/>
    <col min="14" max="14" width="15.33203125" style="3" customWidth="1"/>
    <col min="15" max="16384" width="11.5" style="3"/>
  </cols>
  <sheetData>
    <row r="1" spans="1:14" x14ac:dyDescent="0.15">
      <c r="A1" s="94" t="s">
        <v>12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3" spans="1:14" ht="17" thickBot="1" x14ac:dyDescent="0.2">
      <c r="A3" s="80" t="s">
        <v>18</v>
      </c>
    </row>
    <row r="4" spans="1:14" ht="17" thickBot="1" x14ac:dyDescent="0.2">
      <c r="A4" s="14"/>
      <c r="H4" s="91" t="s">
        <v>30</v>
      </c>
      <c r="I4" s="92"/>
      <c r="J4" s="92"/>
      <c r="K4" s="92"/>
      <c r="L4" s="92"/>
      <c r="M4" s="92"/>
      <c r="N4" s="93"/>
    </row>
    <row r="5" spans="1:14" ht="224.25" customHeight="1" thickBot="1" x14ac:dyDescent="0.2">
      <c r="A5" s="15" t="s">
        <v>31</v>
      </c>
      <c r="B5" s="16" t="s">
        <v>32</v>
      </c>
      <c r="C5" s="17" t="s">
        <v>13</v>
      </c>
      <c r="D5" s="18" t="s">
        <v>48</v>
      </c>
      <c r="E5" s="15" t="s">
        <v>33</v>
      </c>
      <c r="F5" s="15" t="s">
        <v>14</v>
      </c>
      <c r="G5" s="15" t="s">
        <v>27</v>
      </c>
      <c r="H5" s="19" t="s">
        <v>34</v>
      </c>
      <c r="I5" s="20" t="s">
        <v>15</v>
      </c>
      <c r="J5" s="21" t="s">
        <v>16</v>
      </c>
      <c r="K5" s="21" t="s">
        <v>26</v>
      </c>
      <c r="L5" s="22" t="s">
        <v>17</v>
      </c>
      <c r="M5" s="23" t="s">
        <v>46</v>
      </c>
      <c r="N5" s="16" t="s">
        <v>47</v>
      </c>
    </row>
    <row r="6" spans="1:14" x14ac:dyDescent="0.15">
      <c r="A6" s="24">
        <v>22</v>
      </c>
      <c r="B6" s="82">
        <v>100</v>
      </c>
      <c r="C6" s="25">
        <v>1816</v>
      </c>
      <c r="D6" s="26">
        <f>C6-40</f>
        <v>1776</v>
      </c>
      <c r="E6" s="70">
        <f t="shared" ref="E6:E17" si="0">A6*5/6</f>
        <v>18.333333333333332</v>
      </c>
      <c r="F6" s="81">
        <f>C6-A6*37-ROUNDUP(E6*37,0)</f>
        <v>323</v>
      </c>
      <c r="G6" s="81">
        <f>D6-A6*37-ROUNDUP(E6*37,0)</f>
        <v>283</v>
      </c>
      <c r="H6" s="73" t="str">
        <f t="shared" ref="H6:H16" si="1">ROUND(F6,0) &amp; " bzw. " &amp; ROUND(G6,0)</f>
        <v>323 bzw. 283</v>
      </c>
      <c r="I6" s="27">
        <f t="shared" ref="I6:I17" si="2">100*B6/$B$6</f>
        <v>100</v>
      </c>
      <c r="J6" s="28">
        <v>66</v>
      </c>
      <c r="K6" s="28">
        <f>20*B6/$B$6</f>
        <v>20</v>
      </c>
      <c r="L6" s="29">
        <f t="shared" ref="L6:L17" si="3">15*B6/$B$6</f>
        <v>15</v>
      </c>
      <c r="M6" s="30" t="str">
        <f t="shared" ref="M6:M16" si="4">ROUND(F6-SUM(I6:L6),0) &amp; " bzw. " &amp; ROUND(G6-SUM(I6:L6),0)</f>
        <v>122 bzw. 82</v>
      </c>
      <c r="N6" s="31" t="str">
        <f t="shared" ref="N6:N17" si="5">ROUND(F6-I6-SUM(K6:L6),0) &amp; " bzw. " &amp; ROUND(G6-I6-SUM(K6:L6),0)</f>
        <v>188 bzw. 148</v>
      </c>
    </row>
    <row r="7" spans="1:14" x14ac:dyDescent="0.15">
      <c r="A7" s="32">
        <v>21</v>
      </c>
      <c r="B7" s="83">
        <f t="shared" ref="B7:B17" si="6">A7*$B$6/$A$6</f>
        <v>95.454545454545453</v>
      </c>
      <c r="C7" s="33">
        <f t="shared" ref="C7:C17" si="7">$C$6*$B7/$B$6</f>
        <v>1733.4545454545453</v>
      </c>
      <c r="D7" s="34">
        <f t="shared" ref="D7:D17" si="8">C7-40*B7/$B$6</f>
        <v>1695.272727272727</v>
      </c>
      <c r="E7" s="71">
        <f t="shared" si="0"/>
        <v>17.5</v>
      </c>
      <c r="F7" s="37">
        <f t="shared" ref="F7:F17" si="9">C7-A7*37-ROUNDUP(E7*37,0)</f>
        <v>308.45454545454527</v>
      </c>
      <c r="G7" s="37">
        <f t="shared" ref="G7:G17" si="10">D7-A7*37-ROUNDUP(E7*37,0)</f>
        <v>270.27272727272702</v>
      </c>
      <c r="H7" s="74" t="str">
        <f t="shared" si="1"/>
        <v>308 bzw. 270</v>
      </c>
      <c r="I7" s="35">
        <f t="shared" si="2"/>
        <v>95.454545454545453</v>
      </c>
      <c r="J7" s="36">
        <v>66</v>
      </c>
      <c r="K7" s="37">
        <f>20*B7/$B$6</f>
        <v>19.09090909090909</v>
      </c>
      <c r="L7" s="38">
        <f t="shared" si="3"/>
        <v>14.318181818181818</v>
      </c>
      <c r="M7" s="35" t="str">
        <f t="shared" si="4"/>
        <v>114 bzw. 75</v>
      </c>
      <c r="N7" s="38" t="str">
        <f t="shared" si="5"/>
        <v>180 bzw. 141</v>
      </c>
    </row>
    <row r="8" spans="1:14" x14ac:dyDescent="0.15">
      <c r="A8" s="32">
        <v>20</v>
      </c>
      <c r="B8" s="83">
        <f t="shared" si="6"/>
        <v>90.909090909090907</v>
      </c>
      <c r="C8" s="33">
        <f t="shared" si="7"/>
        <v>1650.909090909091</v>
      </c>
      <c r="D8" s="34">
        <f t="shared" si="8"/>
        <v>1614.5454545454547</v>
      </c>
      <c r="E8" s="71">
        <f t="shared" si="0"/>
        <v>16.666666666666668</v>
      </c>
      <c r="F8" s="37">
        <f t="shared" si="9"/>
        <v>293.90909090909099</v>
      </c>
      <c r="G8" s="37">
        <f t="shared" si="10"/>
        <v>257.54545454545473</v>
      </c>
      <c r="H8" s="74" t="str">
        <f t="shared" si="1"/>
        <v>294 bzw. 258</v>
      </c>
      <c r="I8" s="35">
        <f t="shared" si="2"/>
        <v>90.909090909090907</v>
      </c>
      <c r="J8" s="36">
        <v>66</v>
      </c>
      <c r="K8" s="37">
        <f>20*B8/$B$6</f>
        <v>18.18181818181818</v>
      </c>
      <c r="L8" s="38">
        <f t="shared" si="3"/>
        <v>13.636363636363635</v>
      </c>
      <c r="M8" s="35" t="str">
        <f t="shared" si="4"/>
        <v>105 bzw. 69</v>
      </c>
      <c r="N8" s="38" t="str">
        <f t="shared" si="5"/>
        <v>171 bzw. 135</v>
      </c>
    </row>
    <row r="9" spans="1:14" x14ac:dyDescent="0.15">
      <c r="A9" s="32">
        <v>19</v>
      </c>
      <c r="B9" s="83">
        <f t="shared" si="6"/>
        <v>86.36363636363636</v>
      </c>
      <c r="C9" s="33">
        <f t="shared" si="7"/>
        <v>1568.3636363636363</v>
      </c>
      <c r="D9" s="34">
        <f t="shared" si="8"/>
        <v>1533.8181818181818</v>
      </c>
      <c r="E9" s="71">
        <f t="shared" si="0"/>
        <v>15.833333333333334</v>
      </c>
      <c r="F9" s="37">
        <f t="shared" si="9"/>
        <v>279.36363636363626</v>
      </c>
      <c r="G9" s="37">
        <f t="shared" si="10"/>
        <v>244.81818181818176</v>
      </c>
      <c r="H9" s="74" t="str">
        <f t="shared" si="1"/>
        <v>279 bzw. 245</v>
      </c>
      <c r="I9" s="35">
        <f t="shared" si="2"/>
        <v>86.36363636363636</v>
      </c>
      <c r="J9" s="36">
        <v>66</v>
      </c>
      <c r="K9" s="37">
        <f>20*B9/$B$6</f>
        <v>17.272727272727273</v>
      </c>
      <c r="L9" s="38">
        <f t="shared" si="3"/>
        <v>12.954545454545455</v>
      </c>
      <c r="M9" s="35" t="str">
        <f t="shared" si="4"/>
        <v>97 bzw. 62</v>
      </c>
      <c r="N9" s="38" t="str">
        <f t="shared" si="5"/>
        <v>163 bzw. 128</v>
      </c>
    </row>
    <row r="10" spans="1:14" x14ac:dyDescent="0.15">
      <c r="A10" s="32">
        <v>18</v>
      </c>
      <c r="B10" s="83">
        <f t="shared" si="6"/>
        <v>81.818181818181813</v>
      </c>
      <c r="C10" s="33">
        <f t="shared" si="7"/>
        <v>1485.8181818181818</v>
      </c>
      <c r="D10" s="34">
        <f t="shared" si="8"/>
        <v>1453.090909090909</v>
      </c>
      <c r="E10" s="71">
        <f t="shared" si="0"/>
        <v>15</v>
      </c>
      <c r="F10" s="37">
        <f t="shared" si="9"/>
        <v>264.81818181818176</v>
      </c>
      <c r="G10" s="37">
        <f t="shared" si="10"/>
        <v>232.09090909090901</v>
      </c>
      <c r="H10" s="74" t="str">
        <f t="shared" si="1"/>
        <v>265 bzw. 232</v>
      </c>
      <c r="I10" s="35">
        <f t="shared" si="2"/>
        <v>81.818181818181813</v>
      </c>
      <c r="J10" s="36">
        <v>66</v>
      </c>
      <c r="K10" s="37">
        <f t="shared" ref="K10:K17" si="11">20*B10/$B$6</f>
        <v>16.363636363636363</v>
      </c>
      <c r="L10" s="38">
        <f t="shared" si="3"/>
        <v>12.272727272727273</v>
      </c>
      <c r="M10" s="35" t="str">
        <f t="shared" si="4"/>
        <v>88 bzw. 56</v>
      </c>
      <c r="N10" s="38" t="str">
        <f t="shared" si="5"/>
        <v>154 bzw. 122</v>
      </c>
    </row>
    <row r="11" spans="1:14" x14ac:dyDescent="0.15">
      <c r="A11" s="32">
        <v>17</v>
      </c>
      <c r="B11" s="83">
        <f t="shared" si="6"/>
        <v>77.272727272727266</v>
      </c>
      <c r="C11" s="33">
        <f t="shared" si="7"/>
        <v>1403.272727272727</v>
      </c>
      <c r="D11" s="34">
        <f t="shared" si="8"/>
        <v>1372.363636363636</v>
      </c>
      <c r="E11" s="71">
        <f t="shared" si="0"/>
        <v>14.166666666666666</v>
      </c>
      <c r="F11" s="37">
        <f t="shared" si="9"/>
        <v>249.27272727272702</v>
      </c>
      <c r="G11" s="37">
        <f t="shared" si="10"/>
        <v>218.36363636363603</v>
      </c>
      <c r="H11" s="74" t="str">
        <f t="shared" si="1"/>
        <v>249 bzw. 218</v>
      </c>
      <c r="I11" s="35">
        <f t="shared" si="2"/>
        <v>77.272727272727266</v>
      </c>
      <c r="J11" s="36">
        <v>66</v>
      </c>
      <c r="K11" s="37">
        <f t="shared" si="11"/>
        <v>15.454545454545453</v>
      </c>
      <c r="L11" s="38">
        <f t="shared" si="3"/>
        <v>11.59090909090909</v>
      </c>
      <c r="M11" s="35" t="str">
        <f t="shared" si="4"/>
        <v>79 bzw. 48</v>
      </c>
      <c r="N11" s="38" t="str">
        <f t="shared" si="5"/>
        <v>145 bzw. 114</v>
      </c>
    </row>
    <row r="12" spans="1:14" x14ac:dyDescent="0.15">
      <c r="A12" s="32">
        <v>16</v>
      </c>
      <c r="B12" s="83">
        <f t="shared" si="6"/>
        <v>72.727272727272734</v>
      </c>
      <c r="C12" s="33">
        <f t="shared" si="7"/>
        <v>1320.727272727273</v>
      </c>
      <c r="D12" s="34">
        <f t="shared" si="8"/>
        <v>1291.636363636364</v>
      </c>
      <c r="E12" s="71">
        <f t="shared" si="0"/>
        <v>13.333333333333334</v>
      </c>
      <c r="F12" s="37">
        <f t="shared" si="9"/>
        <v>234.72727272727298</v>
      </c>
      <c r="G12" s="37">
        <f t="shared" si="10"/>
        <v>205.63636363636397</v>
      </c>
      <c r="H12" s="74" t="str">
        <f t="shared" si="1"/>
        <v>235 bzw. 206</v>
      </c>
      <c r="I12" s="35">
        <f t="shared" si="2"/>
        <v>72.727272727272734</v>
      </c>
      <c r="J12" s="36">
        <v>66</v>
      </c>
      <c r="K12" s="37">
        <f t="shared" si="11"/>
        <v>14.545454545454547</v>
      </c>
      <c r="L12" s="38">
        <f t="shared" si="3"/>
        <v>10.90909090909091</v>
      </c>
      <c r="M12" s="35" t="str">
        <f t="shared" si="4"/>
        <v>71 bzw. 41</v>
      </c>
      <c r="N12" s="38" t="str">
        <f t="shared" si="5"/>
        <v>137 bzw. 107</v>
      </c>
    </row>
    <row r="13" spans="1:14" x14ac:dyDescent="0.15">
      <c r="A13" s="32">
        <v>15</v>
      </c>
      <c r="B13" s="83">
        <f t="shared" si="6"/>
        <v>68.181818181818187</v>
      </c>
      <c r="C13" s="33">
        <f t="shared" si="7"/>
        <v>1238.1818181818182</v>
      </c>
      <c r="D13" s="34">
        <f t="shared" si="8"/>
        <v>1210.909090909091</v>
      </c>
      <c r="E13" s="71">
        <f t="shared" si="0"/>
        <v>12.5</v>
      </c>
      <c r="F13" s="37">
        <f t="shared" si="9"/>
        <v>220.18181818181824</v>
      </c>
      <c r="G13" s="37">
        <f t="shared" si="10"/>
        <v>192.90909090909099</v>
      </c>
      <c r="H13" s="74" t="str">
        <f t="shared" si="1"/>
        <v>220 bzw. 193</v>
      </c>
      <c r="I13" s="35">
        <f t="shared" si="2"/>
        <v>68.181818181818187</v>
      </c>
      <c r="J13" s="36">
        <v>66</v>
      </c>
      <c r="K13" s="37">
        <f t="shared" si="11"/>
        <v>13.636363636363637</v>
      </c>
      <c r="L13" s="38">
        <f t="shared" si="3"/>
        <v>10.227272727272727</v>
      </c>
      <c r="M13" s="35" t="str">
        <f t="shared" si="4"/>
        <v>62 bzw. 35</v>
      </c>
      <c r="N13" s="38" t="str">
        <f t="shared" si="5"/>
        <v>128 bzw. 101</v>
      </c>
    </row>
    <row r="14" spans="1:14" x14ac:dyDescent="0.15">
      <c r="A14" s="32">
        <v>14</v>
      </c>
      <c r="B14" s="83">
        <f t="shared" si="6"/>
        <v>63.636363636363633</v>
      </c>
      <c r="C14" s="33">
        <f t="shared" si="7"/>
        <v>1155.6363636363635</v>
      </c>
      <c r="D14" s="34">
        <f t="shared" si="8"/>
        <v>1130.181818181818</v>
      </c>
      <c r="E14" s="71">
        <f t="shared" si="0"/>
        <v>11.666666666666666</v>
      </c>
      <c r="F14" s="37">
        <f t="shared" si="9"/>
        <v>205.63636363636351</v>
      </c>
      <c r="G14" s="37">
        <f t="shared" si="10"/>
        <v>180.18181818181802</v>
      </c>
      <c r="H14" s="74" t="str">
        <f t="shared" si="1"/>
        <v>206 bzw. 180</v>
      </c>
      <c r="I14" s="35">
        <f t="shared" si="2"/>
        <v>63.636363636363633</v>
      </c>
      <c r="J14" s="36">
        <v>66</v>
      </c>
      <c r="K14" s="37">
        <f t="shared" si="11"/>
        <v>12.727272727272727</v>
      </c>
      <c r="L14" s="38">
        <f t="shared" si="3"/>
        <v>9.545454545454545</v>
      </c>
      <c r="M14" s="35" t="str">
        <f t="shared" si="4"/>
        <v>54 bzw. 28</v>
      </c>
      <c r="N14" s="38" t="str">
        <f t="shared" si="5"/>
        <v>120 bzw. 94</v>
      </c>
    </row>
    <row r="15" spans="1:14" x14ac:dyDescent="0.15">
      <c r="A15" s="32">
        <v>13</v>
      </c>
      <c r="B15" s="83">
        <f t="shared" si="6"/>
        <v>59.090909090909093</v>
      </c>
      <c r="C15" s="33">
        <f t="shared" si="7"/>
        <v>1073.090909090909</v>
      </c>
      <c r="D15" s="34">
        <f t="shared" si="8"/>
        <v>1049.4545454545453</v>
      </c>
      <c r="E15" s="71">
        <f t="shared" si="0"/>
        <v>10.833333333333334</v>
      </c>
      <c r="F15" s="37">
        <f t="shared" si="9"/>
        <v>191.09090909090901</v>
      </c>
      <c r="G15" s="37">
        <f t="shared" si="10"/>
        <v>167.45454545454527</v>
      </c>
      <c r="H15" s="74" t="str">
        <f t="shared" si="1"/>
        <v>191 bzw. 167</v>
      </c>
      <c r="I15" s="35">
        <f t="shared" si="2"/>
        <v>59.090909090909093</v>
      </c>
      <c r="J15" s="36">
        <v>66</v>
      </c>
      <c r="K15" s="37">
        <f t="shared" si="11"/>
        <v>11.81818181818182</v>
      </c>
      <c r="L15" s="38">
        <f t="shared" si="3"/>
        <v>8.8636363636363633</v>
      </c>
      <c r="M15" s="35" t="str">
        <f t="shared" si="4"/>
        <v>45 bzw. 22</v>
      </c>
      <c r="N15" s="38" t="str">
        <f t="shared" si="5"/>
        <v>111 bzw. 88</v>
      </c>
    </row>
    <row r="16" spans="1:14" x14ac:dyDescent="0.15">
      <c r="A16" s="32">
        <v>12</v>
      </c>
      <c r="B16" s="83">
        <f t="shared" si="6"/>
        <v>54.545454545454547</v>
      </c>
      <c r="C16" s="33">
        <f t="shared" si="7"/>
        <v>990.5454545454545</v>
      </c>
      <c r="D16" s="34">
        <f t="shared" si="8"/>
        <v>968.72727272727263</v>
      </c>
      <c r="E16" s="71">
        <f t="shared" si="0"/>
        <v>10</v>
      </c>
      <c r="F16" s="37">
        <f t="shared" si="9"/>
        <v>176.5454545454545</v>
      </c>
      <c r="G16" s="37">
        <f t="shared" si="10"/>
        <v>154.72727272727263</v>
      </c>
      <c r="H16" s="74" t="str">
        <f t="shared" si="1"/>
        <v>177 bzw. 155</v>
      </c>
      <c r="I16" s="35">
        <f t="shared" si="2"/>
        <v>54.545454545454547</v>
      </c>
      <c r="J16" s="36">
        <v>66</v>
      </c>
      <c r="K16" s="37">
        <f t="shared" si="11"/>
        <v>10.90909090909091</v>
      </c>
      <c r="L16" s="38">
        <f t="shared" si="3"/>
        <v>8.1818181818181817</v>
      </c>
      <c r="M16" s="35" t="str">
        <f t="shared" si="4"/>
        <v>37 bzw. 15</v>
      </c>
      <c r="N16" s="38" t="str">
        <f t="shared" si="5"/>
        <v>103 bzw. 81</v>
      </c>
    </row>
    <row r="17" spans="1:14" ht="17" thickBot="1" x14ac:dyDescent="0.2">
      <c r="A17" s="39">
        <v>11</v>
      </c>
      <c r="B17" s="84">
        <f t="shared" si="6"/>
        <v>50</v>
      </c>
      <c r="C17" s="41">
        <f t="shared" si="7"/>
        <v>908</v>
      </c>
      <c r="D17" s="42">
        <f t="shared" si="8"/>
        <v>888</v>
      </c>
      <c r="E17" s="72">
        <f t="shared" si="0"/>
        <v>9.1666666666666661</v>
      </c>
      <c r="F17" s="45">
        <f t="shared" si="9"/>
        <v>161</v>
      </c>
      <c r="G17" s="45">
        <f t="shared" si="10"/>
        <v>141</v>
      </c>
      <c r="H17" s="75" t="str">
        <f>ROUND(F17,1) &amp; " bzw. " &amp; ROUND(G17,1)</f>
        <v>161 bzw. 141</v>
      </c>
      <c r="I17" s="43">
        <f t="shared" si="2"/>
        <v>50</v>
      </c>
      <c r="J17" s="44">
        <v>66</v>
      </c>
      <c r="K17" s="45">
        <f t="shared" si="11"/>
        <v>10</v>
      </c>
      <c r="L17" s="46">
        <f t="shared" si="3"/>
        <v>7.5</v>
      </c>
      <c r="M17" s="47" t="str">
        <f>ROUND(F17-SUM(I17:L17),1) &amp; " bzw. " &amp; ROUND(G17-SUM(I17:L17),1)</f>
        <v>27,5 bzw. 7,5</v>
      </c>
      <c r="N17" s="40" t="str">
        <f t="shared" si="5"/>
        <v>94 bzw. 74</v>
      </c>
    </row>
    <row r="18" spans="1:14" x14ac:dyDescent="0.15">
      <c r="A18" s="48"/>
      <c r="B18" s="49"/>
      <c r="C18" s="50"/>
      <c r="D18" s="50"/>
      <c r="E18" s="51"/>
      <c r="F18" s="50"/>
      <c r="G18" s="50"/>
      <c r="M18" s="51"/>
    </row>
    <row r="19" spans="1:14" x14ac:dyDescent="0.15">
      <c r="A19" s="94" t="s">
        <v>12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</row>
    <row r="20" spans="1:14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 ht="17" thickBot="1" x14ac:dyDescent="0.2">
      <c r="A21" s="80" t="s">
        <v>19</v>
      </c>
    </row>
    <row r="22" spans="1:14" ht="17" thickBot="1" x14ac:dyDescent="0.2">
      <c r="H22" s="91" t="s">
        <v>30</v>
      </c>
      <c r="I22" s="92"/>
      <c r="J22" s="92"/>
      <c r="K22" s="92"/>
      <c r="L22" s="92"/>
      <c r="M22" s="92"/>
      <c r="N22" s="93"/>
    </row>
    <row r="23" spans="1:14" ht="224.25" customHeight="1" thickBot="1" x14ac:dyDescent="0.2">
      <c r="A23" s="15" t="s">
        <v>31</v>
      </c>
      <c r="B23" s="16" t="s">
        <v>32</v>
      </c>
      <c r="C23" s="17" t="s">
        <v>13</v>
      </c>
      <c r="D23" s="18" t="s">
        <v>48</v>
      </c>
      <c r="E23" s="15" t="s">
        <v>33</v>
      </c>
      <c r="F23" s="23" t="s">
        <v>14</v>
      </c>
      <c r="G23" s="16" t="s">
        <v>27</v>
      </c>
      <c r="H23" s="19" t="s">
        <v>34</v>
      </c>
      <c r="I23" s="20" t="s">
        <v>15</v>
      </c>
      <c r="J23" s="21" t="s">
        <v>16</v>
      </c>
      <c r="K23" s="21" t="s">
        <v>26</v>
      </c>
      <c r="L23" s="22" t="s">
        <v>17</v>
      </c>
      <c r="M23" s="23" t="s">
        <v>46</v>
      </c>
      <c r="N23" s="16" t="s">
        <v>47</v>
      </c>
    </row>
    <row r="24" spans="1:14" x14ac:dyDescent="0.15">
      <c r="A24" s="24">
        <v>21</v>
      </c>
      <c r="B24" s="82">
        <v>100</v>
      </c>
      <c r="C24" s="25">
        <v>1816</v>
      </c>
      <c r="D24" s="53">
        <f>C24-40</f>
        <v>1776</v>
      </c>
      <c r="E24" s="70">
        <f t="shared" ref="E24:E35" si="12">A24*5/6</f>
        <v>17.5</v>
      </c>
      <c r="F24" s="81">
        <f>C24-A24*37-ROUNDUP(E24*37,0)</f>
        <v>391</v>
      </c>
      <c r="G24" s="81">
        <f>D24-A24*37-ROUNDUP(E24*37,0)</f>
        <v>351</v>
      </c>
      <c r="H24" s="73" t="str">
        <f t="shared" ref="H24:H34" si="13">ROUND(F24,0) &amp; " bzw. " &amp; ROUND(G24,0)</f>
        <v>391 bzw. 351</v>
      </c>
      <c r="I24" s="27">
        <f t="shared" ref="I24:I35" si="14">100*B24/$B$24</f>
        <v>100</v>
      </c>
      <c r="J24" s="28">
        <v>66</v>
      </c>
      <c r="K24" s="28">
        <f>20*B24/$B$24</f>
        <v>20</v>
      </c>
      <c r="L24" s="29">
        <f t="shared" ref="L24:L35" si="15">15*B24/$B$24</f>
        <v>15</v>
      </c>
      <c r="M24" s="30" t="str">
        <f t="shared" ref="M24:M34" si="16">ROUND(F24-SUM(I24:L24),0) &amp; " bzw. " &amp; ROUND(G24-SUM(I24:L24),0)</f>
        <v>190 bzw. 150</v>
      </c>
      <c r="N24" s="31" t="str">
        <f t="shared" ref="N24:N35" si="17">ROUND(F24-I24-SUM(K24:L24),0) &amp; " bzw. " &amp; ROUND(G24-I24-SUM(K24:L24),0)</f>
        <v>256 bzw. 216</v>
      </c>
    </row>
    <row r="25" spans="1:14" x14ac:dyDescent="0.15">
      <c r="A25" s="32">
        <v>20</v>
      </c>
      <c r="B25" s="83">
        <f t="shared" ref="B25:B35" si="18">A25*$B$24/$A$24</f>
        <v>95.238095238095241</v>
      </c>
      <c r="C25" s="33">
        <f t="shared" ref="C25:C35" si="19">$C$24*$B25/$B$24</f>
        <v>1729.5238095238094</v>
      </c>
      <c r="D25" s="37">
        <f t="shared" ref="D25:D35" si="20">C25-40*B25/$B$24</f>
        <v>1691.4285714285713</v>
      </c>
      <c r="E25" s="71">
        <f t="shared" si="12"/>
        <v>16.666666666666668</v>
      </c>
      <c r="F25" s="37">
        <f t="shared" ref="F25:F35" si="21">C25-A25*37-ROUNDUP(E25*37,0)</f>
        <v>372.5238095238094</v>
      </c>
      <c r="G25" s="37">
        <f t="shared" ref="G25:G35" si="22">D25-A25*37-ROUNDUP(E25*37,0)</f>
        <v>334.42857142857133</v>
      </c>
      <c r="H25" s="74" t="str">
        <f t="shared" si="13"/>
        <v>373 bzw. 334</v>
      </c>
      <c r="I25" s="35">
        <f t="shared" si="14"/>
        <v>95.238095238095241</v>
      </c>
      <c r="J25" s="36">
        <v>66</v>
      </c>
      <c r="K25" s="37">
        <f>20*B25/$B$24</f>
        <v>19.047619047619047</v>
      </c>
      <c r="L25" s="38">
        <f t="shared" si="15"/>
        <v>14.285714285714286</v>
      </c>
      <c r="M25" s="35" t="str">
        <f t="shared" si="16"/>
        <v>178 bzw. 140</v>
      </c>
      <c r="N25" s="38" t="str">
        <f t="shared" si="17"/>
        <v>244 bzw. 206</v>
      </c>
    </row>
    <row r="26" spans="1:14" x14ac:dyDescent="0.15">
      <c r="A26" s="32">
        <v>19</v>
      </c>
      <c r="B26" s="83">
        <f t="shared" si="18"/>
        <v>90.476190476190482</v>
      </c>
      <c r="C26" s="33">
        <f t="shared" si="19"/>
        <v>1643.0476190476193</v>
      </c>
      <c r="D26" s="37">
        <f t="shared" si="20"/>
        <v>1606.8571428571431</v>
      </c>
      <c r="E26" s="71">
        <f t="shared" si="12"/>
        <v>15.833333333333334</v>
      </c>
      <c r="F26" s="37">
        <f t="shared" si="21"/>
        <v>354.04761904761926</v>
      </c>
      <c r="G26" s="37">
        <f t="shared" si="22"/>
        <v>317.85714285714312</v>
      </c>
      <c r="H26" s="74" t="str">
        <f t="shared" si="13"/>
        <v>354 bzw. 318</v>
      </c>
      <c r="I26" s="35">
        <f t="shared" si="14"/>
        <v>90.476190476190482</v>
      </c>
      <c r="J26" s="36">
        <v>66</v>
      </c>
      <c r="K26" s="37">
        <f t="shared" ref="K26:K35" si="23">20*B26/$B$24</f>
        <v>18.095238095238095</v>
      </c>
      <c r="L26" s="38">
        <f t="shared" si="15"/>
        <v>13.571428571428573</v>
      </c>
      <c r="M26" s="35" t="str">
        <f t="shared" si="16"/>
        <v>166 bzw. 130</v>
      </c>
      <c r="N26" s="38" t="str">
        <f t="shared" si="17"/>
        <v>232 bzw. 196</v>
      </c>
    </row>
    <row r="27" spans="1:14" x14ac:dyDescent="0.15">
      <c r="A27" s="32">
        <v>18</v>
      </c>
      <c r="B27" s="83">
        <f t="shared" si="18"/>
        <v>85.714285714285708</v>
      </c>
      <c r="C27" s="33">
        <f t="shared" si="19"/>
        <v>1556.5714285714284</v>
      </c>
      <c r="D27" s="37">
        <f t="shared" si="20"/>
        <v>1522.2857142857142</v>
      </c>
      <c r="E27" s="71">
        <f t="shared" si="12"/>
        <v>15</v>
      </c>
      <c r="F27" s="37">
        <f t="shared" si="21"/>
        <v>335.57142857142844</v>
      </c>
      <c r="G27" s="37">
        <f t="shared" si="22"/>
        <v>301.28571428571422</v>
      </c>
      <c r="H27" s="74" t="str">
        <f t="shared" si="13"/>
        <v>336 bzw. 301</v>
      </c>
      <c r="I27" s="35">
        <f t="shared" si="14"/>
        <v>85.714285714285708</v>
      </c>
      <c r="J27" s="36">
        <v>66</v>
      </c>
      <c r="K27" s="37">
        <f t="shared" si="23"/>
        <v>17.142857142857142</v>
      </c>
      <c r="L27" s="38">
        <f t="shared" si="15"/>
        <v>12.857142857142856</v>
      </c>
      <c r="M27" s="35" t="str">
        <f t="shared" si="16"/>
        <v>154 bzw. 120</v>
      </c>
      <c r="N27" s="38" t="str">
        <f t="shared" si="17"/>
        <v>220 bzw. 186</v>
      </c>
    </row>
    <row r="28" spans="1:14" x14ac:dyDescent="0.15">
      <c r="A28" s="32">
        <v>17</v>
      </c>
      <c r="B28" s="83">
        <f t="shared" si="18"/>
        <v>80.952380952380949</v>
      </c>
      <c r="C28" s="33">
        <f t="shared" si="19"/>
        <v>1470.0952380952381</v>
      </c>
      <c r="D28" s="37">
        <f t="shared" si="20"/>
        <v>1437.7142857142858</v>
      </c>
      <c r="E28" s="71">
        <f t="shared" si="12"/>
        <v>14.166666666666666</v>
      </c>
      <c r="F28" s="37">
        <f t="shared" si="21"/>
        <v>316.09523809523807</v>
      </c>
      <c r="G28" s="37">
        <f t="shared" si="22"/>
        <v>283.71428571428578</v>
      </c>
      <c r="H28" s="74" t="str">
        <f t="shared" si="13"/>
        <v>316 bzw. 284</v>
      </c>
      <c r="I28" s="35">
        <f t="shared" si="14"/>
        <v>80.952380952380949</v>
      </c>
      <c r="J28" s="36">
        <v>66</v>
      </c>
      <c r="K28" s="37">
        <f t="shared" si="23"/>
        <v>16.19047619047619</v>
      </c>
      <c r="L28" s="38">
        <f t="shared" si="15"/>
        <v>12.142857142857142</v>
      </c>
      <c r="M28" s="35" t="str">
        <f t="shared" si="16"/>
        <v>141 bzw. 108</v>
      </c>
      <c r="N28" s="38" t="str">
        <f t="shared" si="17"/>
        <v>207 bzw. 174</v>
      </c>
    </row>
    <row r="29" spans="1:14" x14ac:dyDescent="0.15">
      <c r="A29" s="32">
        <v>16</v>
      </c>
      <c r="B29" s="83">
        <f t="shared" si="18"/>
        <v>76.19047619047619</v>
      </c>
      <c r="C29" s="33">
        <f t="shared" si="19"/>
        <v>1383.6190476190477</v>
      </c>
      <c r="D29" s="37">
        <f t="shared" si="20"/>
        <v>1353.1428571428573</v>
      </c>
      <c r="E29" s="71">
        <f t="shared" si="12"/>
        <v>13.333333333333334</v>
      </c>
      <c r="F29" s="37">
        <f t="shared" si="21"/>
        <v>297.61904761904771</v>
      </c>
      <c r="G29" s="37">
        <f t="shared" si="22"/>
        <v>267.14285714285734</v>
      </c>
      <c r="H29" s="74" t="str">
        <f t="shared" si="13"/>
        <v>298 bzw. 267</v>
      </c>
      <c r="I29" s="35">
        <f t="shared" si="14"/>
        <v>76.19047619047619</v>
      </c>
      <c r="J29" s="36">
        <v>66</v>
      </c>
      <c r="K29" s="37">
        <f t="shared" si="23"/>
        <v>15.238095238095239</v>
      </c>
      <c r="L29" s="38">
        <f t="shared" si="15"/>
        <v>11.428571428571429</v>
      </c>
      <c r="M29" s="35" t="str">
        <f t="shared" si="16"/>
        <v>129 bzw. 98</v>
      </c>
      <c r="N29" s="38" t="str">
        <f t="shared" si="17"/>
        <v>195 bzw. 164</v>
      </c>
    </row>
    <row r="30" spans="1:14" x14ac:dyDescent="0.15">
      <c r="A30" s="32">
        <v>15</v>
      </c>
      <c r="B30" s="83">
        <f t="shared" si="18"/>
        <v>71.428571428571431</v>
      </c>
      <c r="C30" s="33">
        <f t="shared" si="19"/>
        <v>1297.1428571428573</v>
      </c>
      <c r="D30" s="37">
        <f t="shared" si="20"/>
        <v>1268.5714285714287</v>
      </c>
      <c r="E30" s="71">
        <f t="shared" si="12"/>
        <v>12.5</v>
      </c>
      <c r="F30" s="37">
        <f t="shared" si="21"/>
        <v>279.14285714285734</v>
      </c>
      <c r="G30" s="37">
        <f t="shared" si="22"/>
        <v>250.57142857142867</v>
      </c>
      <c r="H30" s="74" t="str">
        <f t="shared" si="13"/>
        <v>279 bzw. 251</v>
      </c>
      <c r="I30" s="35">
        <f t="shared" si="14"/>
        <v>71.428571428571431</v>
      </c>
      <c r="J30" s="36">
        <v>66</v>
      </c>
      <c r="K30" s="37">
        <f t="shared" si="23"/>
        <v>14.285714285714286</v>
      </c>
      <c r="L30" s="38">
        <f t="shared" si="15"/>
        <v>10.714285714285715</v>
      </c>
      <c r="M30" s="35" t="str">
        <f t="shared" si="16"/>
        <v>117 bzw. 88</v>
      </c>
      <c r="N30" s="38" t="str">
        <f t="shared" si="17"/>
        <v>183 bzw. 154</v>
      </c>
    </row>
    <row r="31" spans="1:14" x14ac:dyDescent="0.15">
      <c r="A31" s="32">
        <v>14</v>
      </c>
      <c r="B31" s="83">
        <f t="shared" si="18"/>
        <v>66.666666666666671</v>
      </c>
      <c r="C31" s="33">
        <f t="shared" si="19"/>
        <v>1210.6666666666667</v>
      </c>
      <c r="D31" s="37">
        <f t="shared" si="20"/>
        <v>1184</v>
      </c>
      <c r="E31" s="71">
        <f t="shared" si="12"/>
        <v>11.666666666666666</v>
      </c>
      <c r="F31" s="37">
        <f t="shared" si="21"/>
        <v>260.66666666666674</v>
      </c>
      <c r="G31" s="37">
        <f t="shared" si="22"/>
        <v>234</v>
      </c>
      <c r="H31" s="74" t="str">
        <f t="shared" si="13"/>
        <v>261 bzw. 234</v>
      </c>
      <c r="I31" s="35">
        <f t="shared" si="14"/>
        <v>66.666666666666671</v>
      </c>
      <c r="J31" s="36">
        <v>66</v>
      </c>
      <c r="K31" s="37">
        <f t="shared" si="23"/>
        <v>13.333333333333336</v>
      </c>
      <c r="L31" s="38">
        <f t="shared" si="15"/>
        <v>10.000000000000002</v>
      </c>
      <c r="M31" s="35" t="str">
        <f t="shared" si="16"/>
        <v>105 bzw. 78</v>
      </c>
      <c r="N31" s="38" t="str">
        <f t="shared" si="17"/>
        <v>171 bzw. 144</v>
      </c>
    </row>
    <row r="32" spans="1:14" x14ac:dyDescent="0.15">
      <c r="A32" s="32">
        <v>13</v>
      </c>
      <c r="B32" s="83">
        <f t="shared" si="18"/>
        <v>61.904761904761905</v>
      </c>
      <c r="C32" s="33">
        <f t="shared" si="19"/>
        <v>1124.1904761904761</v>
      </c>
      <c r="D32" s="37">
        <f t="shared" si="20"/>
        <v>1099.4285714285713</v>
      </c>
      <c r="E32" s="71">
        <f t="shared" si="12"/>
        <v>10.833333333333334</v>
      </c>
      <c r="F32" s="37">
        <f t="shared" si="21"/>
        <v>242.19047619047615</v>
      </c>
      <c r="G32" s="37">
        <f t="shared" si="22"/>
        <v>217.42857142857133</v>
      </c>
      <c r="H32" s="74" t="str">
        <f t="shared" si="13"/>
        <v>242 bzw. 217</v>
      </c>
      <c r="I32" s="35">
        <f t="shared" si="14"/>
        <v>61.904761904761905</v>
      </c>
      <c r="J32" s="36">
        <v>66</v>
      </c>
      <c r="K32" s="37">
        <f t="shared" si="23"/>
        <v>12.380952380952381</v>
      </c>
      <c r="L32" s="38">
        <f t="shared" si="15"/>
        <v>9.2857142857142847</v>
      </c>
      <c r="M32" s="35" t="str">
        <f t="shared" si="16"/>
        <v>93 bzw. 68</v>
      </c>
      <c r="N32" s="38" t="str">
        <f t="shared" si="17"/>
        <v>159 bzw. 134</v>
      </c>
    </row>
    <row r="33" spans="1:14" x14ac:dyDescent="0.15">
      <c r="A33" s="32">
        <v>12</v>
      </c>
      <c r="B33" s="83">
        <f t="shared" si="18"/>
        <v>57.142857142857146</v>
      </c>
      <c r="C33" s="33">
        <f t="shared" si="19"/>
        <v>1037.7142857142858</v>
      </c>
      <c r="D33" s="37">
        <f t="shared" si="20"/>
        <v>1014.8571428571429</v>
      </c>
      <c r="E33" s="71">
        <f t="shared" si="12"/>
        <v>10</v>
      </c>
      <c r="F33" s="37">
        <f t="shared" si="21"/>
        <v>223.71428571428578</v>
      </c>
      <c r="G33" s="37">
        <f t="shared" si="22"/>
        <v>200.85714285714289</v>
      </c>
      <c r="H33" s="74" t="str">
        <f t="shared" si="13"/>
        <v>224 bzw. 201</v>
      </c>
      <c r="I33" s="35">
        <f t="shared" si="14"/>
        <v>57.142857142857146</v>
      </c>
      <c r="J33" s="36">
        <v>66</v>
      </c>
      <c r="K33" s="37">
        <f t="shared" si="23"/>
        <v>11.428571428571429</v>
      </c>
      <c r="L33" s="38">
        <f t="shared" si="15"/>
        <v>8.571428571428573</v>
      </c>
      <c r="M33" s="35" t="str">
        <f t="shared" si="16"/>
        <v>81 bzw. 58</v>
      </c>
      <c r="N33" s="38" t="str">
        <f t="shared" si="17"/>
        <v>147 bzw. 124</v>
      </c>
    </row>
    <row r="34" spans="1:14" x14ac:dyDescent="0.15">
      <c r="A34" s="32">
        <v>11</v>
      </c>
      <c r="B34" s="83">
        <f t="shared" si="18"/>
        <v>52.38095238095238</v>
      </c>
      <c r="C34" s="33">
        <f t="shared" si="19"/>
        <v>951.2380952380953</v>
      </c>
      <c r="D34" s="37">
        <f t="shared" si="20"/>
        <v>930.28571428571433</v>
      </c>
      <c r="E34" s="71">
        <f t="shared" si="12"/>
        <v>9.1666666666666661</v>
      </c>
      <c r="F34" s="37">
        <f t="shared" si="21"/>
        <v>204.2380952380953</v>
      </c>
      <c r="G34" s="37">
        <f t="shared" si="22"/>
        <v>183.28571428571433</v>
      </c>
      <c r="H34" s="74" t="str">
        <f t="shared" si="13"/>
        <v>204 bzw. 183</v>
      </c>
      <c r="I34" s="35">
        <f t="shared" si="14"/>
        <v>52.38095238095238</v>
      </c>
      <c r="J34" s="36">
        <v>66</v>
      </c>
      <c r="K34" s="37">
        <f t="shared" si="23"/>
        <v>10.476190476190476</v>
      </c>
      <c r="L34" s="38">
        <f t="shared" si="15"/>
        <v>7.8571428571428568</v>
      </c>
      <c r="M34" s="35" t="str">
        <f t="shared" si="16"/>
        <v>68 bzw. 47</v>
      </c>
      <c r="N34" s="38" t="str">
        <f t="shared" si="17"/>
        <v>134 bzw. 113</v>
      </c>
    </row>
    <row r="35" spans="1:14" ht="17" thickBot="1" x14ac:dyDescent="0.2">
      <c r="A35" s="39">
        <v>10.5</v>
      </c>
      <c r="B35" s="84">
        <f t="shared" si="18"/>
        <v>50</v>
      </c>
      <c r="C35" s="41">
        <f t="shared" si="19"/>
        <v>908</v>
      </c>
      <c r="D35" s="45">
        <f t="shared" si="20"/>
        <v>888</v>
      </c>
      <c r="E35" s="72">
        <f t="shared" si="12"/>
        <v>8.75</v>
      </c>
      <c r="F35" s="45">
        <f t="shared" si="21"/>
        <v>195.5</v>
      </c>
      <c r="G35" s="45">
        <f t="shared" si="22"/>
        <v>175.5</v>
      </c>
      <c r="H35" s="75" t="str">
        <f>ROUND(F35,0) &amp; " bzw. " &amp; ROUND(G35,0)</f>
        <v>196 bzw. 176</v>
      </c>
      <c r="I35" s="43">
        <f t="shared" si="14"/>
        <v>50</v>
      </c>
      <c r="J35" s="44">
        <v>66</v>
      </c>
      <c r="K35" s="45">
        <f t="shared" si="23"/>
        <v>10</v>
      </c>
      <c r="L35" s="46">
        <f t="shared" si="15"/>
        <v>7.5</v>
      </c>
      <c r="M35" s="47" t="str">
        <f>ROUND(F35-SUM(I35:L35),1) &amp; " bzw. " &amp; ROUND(G35-SUM(I35:L35),1)</f>
        <v>62 bzw. 42</v>
      </c>
      <c r="N35" s="40" t="str">
        <f t="shared" si="17"/>
        <v>128 bzw. 108</v>
      </c>
    </row>
  </sheetData>
  <sheetProtection algorithmName="SHA-512" hashValue="QJ6WyLczlT7ZMcCjcogxYixPOVhxytNMvN18AvyXqHUf8JKgwNDG/Tvn9YWer5ywbMgMDXnchFDJlfFGNEazQA==" saltValue="8v9J+Kx2mjiQmEs+7zo0Yg==" spinCount="100000" sheet="1" objects="1" scenarios="1"/>
  <mergeCells count="4">
    <mergeCell ref="H4:N4"/>
    <mergeCell ref="H22:N22"/>
    <mergeCell ref="A1:N1"/>
    <mergeCell ref="A19:N19"/>
  </mergeCells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91" fitToWidth="2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8"/>
  <sheetViews>
    <sheetView showGridLines="0" view="pageLayout" zoomScale="80" zoomScaleNormal="75" zoomScalePageLayoutView="80" workbookViewId="0">
      <selection sqref="A1:F1"/>
    </sheetView>
  </sheetViews>
  <sheetFormatPr baseColWidth="10" defaultColWidth="11.5" defaultRowHeight="16" x14ac:dyDescent="0.15"/>
  <cols>
    <col min="1" max="6" width="20.6640625" style="3" customWidth="1"/>
    <col min="7" max="7" width="17.33203125" style="3" customWidth="1"/>
    <col min="8" max="8" width="19" style="3" customWidth="1"/>
    <col min="9" max="9" width="18.5" style="3" customWidth="1"/>
    <col min="10" max="16384" width="11.5" style="3"/>
  </cols>
  <sheetData>
    <row r="1" spans="1:6" ht="30" customHeight="1" thickBot="1" x14ac:dyDescent="0.2">
      <c r="A1" s="97" t="s">
        <v>40</v>
      </c>
      <c r="B1" s="98"/>
      <c r="C1" s="98"/>
      <c r="D1" s="98"/>
      <c r="E1" s="98"/>
      <c r="F1" s="99"/>
    </row>
    <row r="2" spans="1:6" ht="30" customHeight="1" thickBot="1" x14ac:dyDescent="0.2"/>
    <row r="3" spans="1:6" ht="30" customHeight="1" thickBot="1" x14ac:dyDescent="0.2">
      <c r="A3" s="3" t="s">
        <v>0</v>
      </c>
      <c r="B3" s="100"/>
      <c r="C3" s="101"/>
      <c r="D3" s="3" t="s">
        <v>1</v>
      </c>
      <c r="E3" s="100"/>
      <c r="F3" s="101"/>
    </row>
    <row r="4" spans="1:6" ht="30" customHeight="1" thickBot="1" x14ac:dyDescent="0.2"/>
    <row r="5" spans="1:6" ht="30" customHeight="1" thickBot="1" x14ac:dyDescent="0.2">
      <c r="A5" s="102" t="s">
        <v>2</v>
      </c>
      <c r="B5" s="102"/>
      <c r="C5" s="102"/>
      <c r="D5" s="68">
        <v>22</v>
      </c>
    </row>
    <row r="6" spans="1:6" ht="30" customHeight="1" thickBot="1" x14ac:dyDescent="0.2">
      <c r="E6" s="102" t="s">
        <v>5</v>
      </c>
      <c r="F6" s="102"/>
    </row>
    <row r="7" spans="1:6" ht="30" customHeight="1" thickBot="1" x14ac:dyDescent="0.2">
      <c r="A7" s="107" t="s">
        <v>3</v>
      </c>
      <c r="B7" s="108"/>
      <c r="C7" s="108"/>
      <c r="D7" s="5"/>
      <c r="E7" s="103">
        <f>37*D5</f>
        <v>814</v>
      </c>
      <c r="F7" s="104"/>
    </row>
    <row r="8" spans="1:6" ht="30" customHeight="1" x14ac:dyDescent="0.15">
      <c r="A8" s="105"/>
      <c r="B8" s="106"/>
      <c r="C8" s="106"/>
      <c r="D8" s="6"/>
    </row>
    <row r="9" spans="1:6" ht="30" customHeight="1" x14ac:dyDescent="0.15">
      <c r="A9" s="95"/>
      <c r="B9" s="96"/>
      <c r="C9" s="96"/>
      <c r="D9" s="7"/>
    </row>
    <row r="10" spans="1:6" ht="30" customHeight="1" x14ac:dyDescent="0.15">
      <c r="A10" s="95"/>
      <c r="B10" s="96"/>
      <c r="C10" s="96"/>
      <c r="D10" s="7"/>
    </row>
    <row r="11" spans="1:6" ht="30" customHeight="1" x14ac:dyDescent="0.15">
      <c r="A11" s="95"/>
      <c r="B11" s="96"/>
      <c r="C11" s="96"/>
      <c r="D11" s="7"/>
    </row>
    <row r="12" spans="1:6" ht="30" customHeight="1" x14ac:dyDescent="0.15">
      <c r="A12" s="95"/>
      <c r="B12" s="96"/>
      <c r="C12" s="96"/>
      <c r="D12" s="7"/>
    </row>
    <row r="13" spans="1:6" ht="30" customHeight="1" x14ac:dyDescent="0.15">
      <c r="A13" s="95"/>
      <c r="B13" s="96"/>
      <c r="C13" s="96"/>
      <c r="D13" s="7"/>
    </row>
    <row r="14" spans="1:6" ht="30" customHeight="1" x14ac:dyDescent="0.15">
      <c r="A14" s="95"/>
      <c r="B14" s="96"/>
      <c r="C14" s="96"/>
      <c r="D14" s="7"/>
    </row>
    <row r="15" spans="1:6" ht="30" customHeight="1" x14ac:dyDescent="0.15">
      <c r="A15" s="95"/>
      <c r="B15" s="96"/>
      <c r="C15" s="96"/>
      <c r="D15" s="7"/>
    </row>
    <row r="16" spans="1:6" ht="30" customHeight="1" x14ac:dyDescent="0.15">
      <c r="A16" s="95"/>
      <c r="B16" s="96"/>
      <c r="C16" s="96"/>
      <c r="D16" s="7"/>
    </row>
    <row r="17" spans="1:6" ht="30" customHeight="1" thickBot="1" x14ac:dyDescent="0.2">
      <c r="A17" s="118"/>
      <c r="B17" s="119"/>
      <c r="C17" s="119"/>
      <c r="D17" s="8"/>
    </row>
    <row r="18" spans="1:6" ht="30" customHeight="1" thickBot="1" x14ac:dyDescent="0.2">
      <c r="A18" s="111" t="s">
        <v>4</v>
      </c>
      <c r="B18" s="112"/>
      <c r="C18" s="113"/>
      <c r="D18" s="4">
        <f>SUM(D8:D17)</f>
        <v>0</v>
      </c>
      <c r="E18" s="114"/>
      <c r="F18" s="114"/>
    </row>
    <row r="19" spans="1:6" ht="30" customHeight="1" thickBot="1" x14ac:dyDescent="0.2">
      <c r="A19" s="107" t="s">
        <v>6</v>
      </c>
      <c r="B19" s="108"/>
      <c r="C19" s="108"/>
      <c r="D19" s="5"/>
      <c r="E19" s="116">
        <f>ROUNDUP(E7*5/6,0)</f>
        <v>679</v>
      </c>
      <c r="F19" s="117"/>
    </row>
    <row r="20" spans="1:6" ht="30" customHeight="1" thickBot="1" x14ac:dyDescent="0.2">
      <c r="A20" s="107" t="s">
        <v>9</v>
      </c>
      <c r="B20" s="108"/>
      <c r="C20" s="108"/>
      <c r="D20" s="5"/>
      <c r="E20" s="109">
        <f>SUM(E7:F19)</f>
        <v>1493</v>
      </c>
      <c r="F20" s="110"/>
    </row>
    <row r="21" spans="1:6" ht="30" customHeight="1" thickBot="1" x14ac:dyDescent="0.2"/>
    <row r="22" spans="1:6" ht="30" customHeight="1" thickBot="1" x14ac:dyDescent="0.2">
      <c r="A22" s="107" t="s">
        <v>7</v>
      </c>
      <c r="B22" s="108"/>
      <c r="C22" s="108"/>
      <c r="D22" s="5"/>
      <c r="E22" s="115">
        <f>1816-E20</f>
        <v>323</v>
      </c>
      <c r="F22" s="110"/>
    </row>
    <row r="23" spans="1:6" ht="30" customHeight="1" x14ac:dyDescent="0.15">
      <c r="A23" s="126" t="s">
        <v>8</v>
      </c>
      <c r="B23" s="127"/>
      <c r="C23" s="128"/>
      <c r="D23" s="9">
        <v>100</v>
      </c>
    </row>
    <row r="24" spans="1:6" ht="30" customHeight="1" x14ac:dyDescent="0.15">
      <c r="A24" s="120" t="s">
        <v>26</v>
      </c>
      <c r="B24" s="121"/>
      <c r="C24" s="122"/>
      <c r="D24" s="10">
        <v>20</v>
      </c>
    </row>
    <row r="25" spans="1:6" ht="30" customHeight="1" x14ac:dyDescent="0.15">
      <c r="A25" s="120" t="s">
        <v>24</v>
      </c>
      <c r="B25" s="121"/>
      <c r="C25" s="122"/>
      <c r="D25" s="10">
        <v>15</v>
      </c>
    </row>
    <row r="26" spans="1:6" ht="30" customHeight="1" x14ac:dyDescent="0.15">
      <c r="A26" s="123"/>
      <c r="B26" s="124"/>
      <c r="C26" s="125"/>
      <c r="D26" s="7"/>
    </row>
    <row r="27" spans="1:6" ht="30" customHeight="1" x14ac:dyDescent="0.15">
      <c r="A27" s="123"/>
      <c r="B27" s="124"/>
      <c r="C27" s="125"/>
      <c r="D27" s="7"/>
    </row>
    <row r="28" spans="1:6" ht="30" customHeight="1" x14ac:dyDescent="0.15">
      <c r="A28" s="123"/>
      <c r="B28" s="124"/>
      <c r="C28" s="125"/>
      <c r="D28" s="7"/>
    </row>
    <row r="29" spans="1:6" ht="30" customHeight="1" x14ac:dyDescent="0.15">
      <c r="A29" s="123"/>
      <c r="B29" s="124"/>
      <c r="C29" s="125"/>
      <c r="D29" s="7"/>
    </row>
    <row r="30" spans="1:6" ht="30" customHeight="1" x14ac:dyDescent="0.15">
      <c r="A30" s="123"/>
      <c r="B30" s="124"/>
      <c r="C30" s="125"/>
      <c r="D30" s="7"/>
    </row>
    <row r="31" spans="1:6" ht="30" customHeight="1" x14ac:dyDescent="0.15">
      <c r="A31" s="123"/>
      <c r="B31" s="124"/>
      <c r="C31" s="125"/>
      <c r="D31" s="7"/>
    </row>
    <row r="32" spans="1:6" ht="30" customHeight="1" x14ac:dyDescent="0.15">
      <c r="A32" s="123"/>
      <c r="B32" s="124"/>
      <c r="C32" s="125"/>
      <c r="D32" s="7"/>
    </row>
    <row r="33" spans="1:6" ht="30" customHeight="1" x14ac:dyDescent="0.15">
      <c r="A33" s="123"/>
      <c r="B33" s="124"/>
      <c r="C33" s="125"/>
      <c r="D33" s="7"/>
    </row>
    <row r="34" spans="1:6" ht="30" customHeight="1" x14ac:dyDescent="0.15">
      <c r="A34" s="123"/>
      <c r="B34" s="124"/>
      <c r="C34" s="125"/>
      <c r="D34" s="7"/>
    </row>
    <row r="35" spans="1:6" ht="30" customHeight="1" x14ac:dyDescent="0.15">
      <c r="A35" s="123"/>
      <c r="B35" s="124"/>
      <c r="C35" s="125"/>
      <c r="D35" s="7"/>
    </row>
    <row r="36" spans="1:6" ht="30" customHeight="1" thickBot="1" x14ac:dyDescent="0.2">
      <c r="A36" s="132"/>
      <c r="B36" s="133"/>
      <c r="C36" s="134"/>
      <c r="D36" s="8"/>
    </row>
    <row r="37" spans="1:6" ht="30" customHeight="1" thickBot="1" x14ac:dyDescent="0.2">
      <c r="A37" s="107" t="s">
        <v>10</v>
      </c>
      <c r="B37" s="108"/>
      <c r="C37" s="129"/>
      <c r="D37" s="4">
        <f>SUM(D23:D36)</f>
        <v>135</v>
      </c>
    </row>
    <row r="38" spans="1:6" ht="30" customHeight="1" thickBot="1" x14ac:dyDescent="0.2">
      <c r="A38" s="107" t="s">
        <v>11</v>
      </c>
      <c r="B38" s="108"/>
      <c r="C38" s="108"/>
      <c r="D38" s="129"/>
      <c r="E38" s="115">
        <f>E7+E19+D37</f>
        <v>1628</v>
      </c>
      <c r="F38" s="110"/>
    </row>
    <row r="43" spans="1:6" x14ac:dyDescent="0.15">
      <c r="A43" s="11"/>
      <c r="B43" s="11"/>
      <c r="D43" s="11"/>
      <c r="E43" s="11"/>
    </row>
    <row r="44" spans="1:6" x14ac:dyDescent="0.15">
      <c r="A44" s="102" t="s">
        <v>42</v>
      </c>
      <c r="B44" s="102"/>
      <c r="D44" s="131" t="s">
        <v>41</v>
      </c>
      <c r="E44" s="131"/>
    </row>
    <row r="48" spans="1:6" ht="21" x14ac:dyDescent="0.15">
      <c r="A48" s="130" t="s">
        <v>25</v>
      </c>
      <c r="B48" s="130"/>
      <c r="C48" s="130"/>
      <c r="D48" s="12">
        <f>E22-D37</f>
        <v>188</v>
      </c>
      <c r="E48" s="13"/>
    </row>
  </sheetData>
  <sheetProtection algorithmName="SHA-512" hashValue="EJ2zGeRJgBu3HiQeQ1G/L3+u5gbb+jkzUOW97YL43v5Bb13+umSGStTvrvI5bzoZSU4fnqA6aRyy5C6TmcIALQ==" saltValue="aOWPMMQgrrdHseiLTI3LGw==" spinCount="100000" sheet="1" objects="1" scenarios="1"/>
  <mergeCells count="45">
    <mergeCell ref="A48:C48"/>
    <mergeCell ref="D44:E44"/>
    <mergeCell ref="E38:F38"/>
    <mergeCell ref="A35:C35"/>
    <mergeCell ref="A36:C36"/>
    <mergeCell ref="A37:C37"/>
    <mergeCell ref="A44:B44"/>
    <mergeCell ref="A27:C27"/>
    <mergeCell ref="A29:C29"/>
    <mergeCell ref="A28:C28"/>
    <mergeCell ref="A38:D38"/>
    <mergeCell ref="A33:C33"/>
    <mergeCell ref="A34:C34"/>
    <mergeCell ref="A30:C30"/>
    <mergeCell ref="A31:C31"/>
    <mergeCell ref="A32:C32"/>
    <mergeCell ref="A16:C16"/>
    <mergeCell ref="A17:C17"/>
    <mergeCell ref="A25:C25"/>
    <mergeCell ref="A26:C26"/>
    <mergeCell ref="A24:C24"/>
    <mergeCell ref="A23:C23"/>
    <mergeCell ref="E20:F20"/>
    <mergeCell ref="A22:C22"/>
    <mergeCell ref="A18:C18"/>
    <mergeCell ref="E18:F18"/>
    <mergeCell ref="E22:F22"/>
    <mergeCell ref="A19:C19"/>
    <mergeCell ref="E19:F19"/>
    <mergeCell ref="A20:C20"/>
    <mergeCell ref="A15:C15"/>
    <mergeCell ref="A12:C12"/>
    <mergeCell ref="A14:C14"/>
    <mergeCell ref="A13:C13"/>
    <mergeCell ref="A1:F1"/>
    <mergeCell ref="B3:C3"/>
    <mergeCell ref="E3:F3"/>
    <mergeCell ref="A5:C5"/>
    <mergeCell ref="E6:F6"/>
    <mergeCell ref="E7:F7"/>
    <mergeCell ref="A8:C8"/>
    <mergeCell ref="A7:C7"/>
    <mergeCell ref="A9:C9"/>
    <mergeCell ref="A10:C10"/>
    <mergeCell ref="A11:C11"/>
  </mergeCells>
  <phoneticPr fontId="0" type="noConversion"/>
  <printOptions horizontalCentered="1" verticalCentered="1"/>
  <pageMargins left="0.79000000000000015" right="0.79000000000000015" top="0.39000000000000007" bottom="0.39000000000000007" header="0" footer="0"/>
  <pageSetup paperSize="9" scale="60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6"/>
  <sheetViews>
    <sheetView showGridLines="0" view="pageLayout" zoomScale="80" zoomScaleNormal="75" zoomScalePageLayoutView="80" workbookViewId="0">
      <selection activeCell="B3" sqref="B3:C3"/>
    </sheetView>
  </sheetViews>
  <sheetFormatPr baseColWidth="10" defaultColWidth="11.5" defaultRowHeight="16" x14ac:dyDescent="0.15"/>
  <cols>
    <col min="1" max="6" width="20.6640625" style="3" customWidth="1"/>
    <col min="7" max="7" width="16.83203125" style="3" customWidth="1"/>
    <col min="8" max="8" width="18.83203125" style="3" customWidth="1"/>
    <col min="9" max="9" width="17.6640625" style="3" customWidth="1"/>
    <col min="10" max="16384" width="11.5" style="3"/>
  </cols>
  <sheetData>
    <row r="1" spans="1:6" ht="30" customHeight="1" thickBot="1" x14ac:dyDescent="0.2">
      <c r="A1" s="97" t="s">
        <v>45</v>
      </c>
      <c r="B1" s="98"/>
      <c r="C1" s="98"/>
      <c r="D1" s="98"/>
      <c r="E1" s="98"/>
      <c r="F1" s="99"/>
    </row>
    <row r="2" spans="1:6" ht="30" customHeight="1" thickBot="1" x14ac:dyDescent="0.2"/>
    <row r="3" spans="1:6" ht="30" customHeight="1" thickBot="1" x14ac:dyDescent="0.2">
      <c r="A3" s="3" t="s">
        <v>0</v>
      </c>
      <c r="B3" s="100"/>
      <c r="C3" s="101"/>
      <c r="D3" s="3" t="s">
        <v>1</v>
      </c>
      <c r="E3" s="100"/>
      <c r="F3" s="101"/>
    </row>
    <row r="4" spans="1:6" ht="30" customHeight="1" thickBot="1" x14ac:dyDescent="0.2"/>
    <row r="5" spans="1:6" ht="30" customHeight="1" thickBot="1" x14ac:dyDescent="0.2">
      <c r="A5" s="102" t="s">
        <v>2</v>
      </c>
      <c r="B5" s="102"/>
      <c r="C5" s="102"/>
      <c r="D5" s="4">
        <v>22</v>
      </c>
    </row>
    <row r="6" spans="1:6" ht="30" customHeight="1" thickBot="1" x14ac:dyDescent="0.2">
      <c r="E6" s="102" t="s">
        <v>5</v>
      </c>
      <c r="F6" s="102"/>
    </row>
    <row r="7" spans="1:6" ht="30" customHeight="1" thickBot="1" x14ac:dyDescent="0.2">
      <c r="A7" s="140" t="s">
        <v>3</v>
      </c>
      <c r="B7" s="141"/>
      <c r="C7" s="141"/>
      <c r="D7" s="54"/>
      <c r="E7" s="103">
        <f>37*D5</f>
        <v>814</v>
      </c>
      <c r="F7" s="104"/>
    </row>
    <row r="8" spans="1:6" ht="30" customHeight="1" x14ac:dyDescent="0.15">
      <c r="A8" s="138"/>
      <c r="B8" s="139"/>
      <c r="C8" s="139"/>
      <c r="D8" s="55"/>
    </row>
    <row r="9" spans="1:6" ht="30" customHeight="1" x14ac:dyDescent="0.15">
      <c r="A9" s="95"/>
      <c r="B9" s="96"/>
      <c r="C9" s="96"/>
      <c r="D9" s="7"/>
    </row>
    <row r="10" spans="1:6" ht="30" customHeight="1" x14ac:dyDescent="0.15">
      <c r="A10" s="95"/>
      <c r="B10" s="96"/>
      <c r="C10" s="96"/>
      <c r="D10" s="7"/>
    </row>
    <row r="11" spans="1:6" ht="30" customHeight="1" x14ac:dyDescent="0.15">
      <c r="A11" s="95"/>
      <c r="B11" s="96"/>
      <c r="C11" s="96"/>
      <c r="D11" s="7"/>
    </row>
    <row r="12" spans="1:6" ht="30" customHeight="1" x14ac:dyDescent="0.15">
      <c r="A12" s="95"/>
      <c r="B12" s="96"/>
      <c r="C12" s="96"/>
      <c r="D12" s="7"/>
    </row>
    <row r="13" spans="1:6" ht="30" customHeight="1" x14ac:dyDescent="0.15">
      <c r="A13" s="95"/>
      <c r="B13" s="96"/>
      <c r="C13" s="96"/>
      <c r="D13" s="7"/>
    </row>
    <row r="14" spans="1:6" ht="30" customHeight="1" x14ac:dyDescent="0.15">
      <c r="A14" s="95"/>
      <c r="B14" s="96"/>
      <c r="C14" s="96"/>
      <c r="D14" s="7"/>
    </row>
    <row r="15" spans="1:6" ht="30" customHeight="1" x14ac:dyDescent="0.15">
      <c r="A15" s="95"/>
      <c r="B15" s="96"/>
      <c r="C15" s="96"/>
      <c r="D15" s="7"/>
    </row>
    <row r="16" spans="1:6" ht="30" customHeight="1" x14ac:dyDescent="0.15">
      <c r="A16" s="95"/>
      <c r="B16" s="96"/>
      <c r="C16" s="96"/>
      <c r="D16" s="7"/>
    </row>
    <row r="17" spans="1:6" ht="30" customHeight="1" thickBot="1" x14ac:dyDescent="0.2">
      <c r="A17" s="118"/>
      <c r="B17" s="119"/>
      <c r="C17" s="119"/>
      <c r="D17" s="8"/>
    </row>
    <row r="18" spans="1:6" ht="30" customHeight="1" thickBot="1" x14ac:dyDescent="0.2">
      <c r="A18" s="111" t="s">
        <v>4</v>
      </c>
      <c r="B18" s="112"/>
      <c r="C18" s="113"/>
      <c r="D18" s="4">
        <f>SUM(D8:D17)</f>
        <v>0</v>
      </c>
      <c r="E18" s="114"/>
      <c r="F18" s="114"/>
    </row>
    <row r="19" spans="1:6" ht="30" customHeight="1" thickBot="1" x14ac:dyDescent="0.2">
      <c r="A19" s="107" t="s">
        <v>6</v>
      </c>
      <c r="B19" s="108"/>
      <c r="C19" s="108"/>
      <c r="D19" s="5"/>
      <c r="E19" s="116">
        <f>ROUNDUP(E7*5/6,0)</f>
        <v>679</v>
      </c>
      <c r="F19" s="117"/>
    </row>
    <row r="20" spans="1:6" ht="30" customHeight="1" thickBot="1" x14ac:dyDescent="0.2">
      <c r="A20" s="107" t="s">
        <v>9</v>
      </c>
      <c r="B20" s="108"/>
      <c r="C20" s="108"/>
      <c r="D20" s="5"/>
      <c r="E20" s="109">
        <f>SUM(E7:F19)</f>
        <v>1493</v>
      </c>
      <c r="F20" s="110"/>
    </row>
    <row r="21" spans="1:6" ht="30" customHeight="1" thickBot="1" x14ac:dyDescent="0.2"/>
    <row r="22" spans="1:6" ht="30" customHeight="1" thickBot="1" x14ac:dyDescent="0.2">
      <c r="A22" s="107" t="s">
        <v>7</v>
      </c>
      <c r="B22" s="108"/>
      <c r="C22" s="108"/>
      <c r="D22" s="5"/>
      <c r="E22" s="115">
        <f>1776-E20</f>
        <v>283</v>
      </c>
      <c r="F22" s="110"/>
    </row>
    <row r="23" spans="1:6" ht="30" customHeight="1" x14ac:dyDescent="0.15">
      <c r="A23" s="135" t="s">
        <v>8</v>
      </c>
      <c r="B23" s="136"/>
      <c r="C23" s="137"/>
      <c r="D23" s="56">
        <v>100</v>
      </c>
    </row>
    <row r="24" spans="1:6" ht="30" customHeight="1" x14ac:dyDescent="0.15">
      <c r="A24" s="120" t="s">
        <v>26</v>
      </c>
      <c r="B24" s="121"/>
      <c r="C24" s="122"/>
      <c r="D24" s="10">
        <v>20</v>
      </c>
    </row>
    <row r="25" spans="1:6" ht="30" customHeight="1" x14ac:dyDescent="0.15">
      <c r="A25" s="120" t="s">
        <v>24</v>
      </c>
      <c r="B25" s="121"/>
      <c r="C25" s="122"/>
      <c r="D25" s="10">
        <v>15</v>
      </c>
    </row>
    <row r="26" spans="1:6" ht="30" customHeight="1" x14ac:dyDescent="0.15">
      <c r="A26" s="123"/>
      <c r="B26" s="124"/>
      <c r="C26" s="125"/>
      <c r="D26" s="7"/>
    </row>
    <row r="27" spans="1:6" ht="30" customHeight="1" x14ac:dyDescent="0.15">
      <c r="A27" s="123"/>
      <c r="B27" s="124"/>
      <c r="C27" s="125"/>
      <c r="D27" s="7"/>
    </row>
    <row r="28" spans="1:6" ht="30" customHeight="1" x14ac:dyDescent="0.15">
      <c r="A28" s="123"/>
      <c r="B28" s="124"/>
      <c r="C28" s="125"/>
      <c r="D28" s="7"/>
    </row>
    <row r="29" spans="1:6" ht="30" customHeight="1" x14ac:dyDescent="0.15">
      <c r="A29" s="123"/>
      <c r="B29" s="124"/>
      <c r="C29" s="125"/>
      <c r="D29" s="7"/>
    </row>
    <row r="30" spans="1:6" ht="30" customHeight="1" x14ac:dyDescent="0.15">
      <c r="A30" s="123"/>
      <c r="B30" s="124"/>
      <c r="C30" s="125"/>
      <c r="D30" s="7"/>
    </row>
    <row r="31" spans="1:6" ht="30" customHeight="1" x14ac:dyDescent="0.15">
      <c r="A31" s="123"/>
      <c r="B31" s="124"/>
      <c r="C31" s="125"/>
      <c r="D31" s="7"/>
    </row>
    <row r="32" spans="1:6" ht="30" customHeight="1" x14ac:dyDescent="0.15">
      <c r="A32" s="123"/>
      <c r="B32" s="124"/>
      <c r="C32" s="125"/>
      <c r="D32" s="7"/>
    </row>
    <row r="33" spans="1:6" ht="30" customHeight="1" x14ac:dyDescent="0.15">
      <c r="A33" s="123"/>
      <c r="B33" s="124"/>
      <c r="C33" s="125"/>
      <c r="D33" s="7"/>
    </row>
    <row r="34" spans="1:6" ht="30" customHeight="1" x14ac:dyDescent="0.15">
      <c r="A34" s="123"/>
      <c r="B34" s="124"/>
      <c r="C34" s="125"/>
      <c r="D34" s="7"/>
    </row>
    <row r="35" spans="1:6" ht="30" customHeight="1" x14ac:dyDescent="0.15">
      <c r="A35" s="123"/>
      <c r="B35" s="124"/>
      <c r="C35" s="125"/>
      <c r="D35" s="7"/>
    </row>
    <row r="36" spans="1:6" ht="30" customHeight="1" thickBot="1" x14ac:dyDescent="0.2">
      <c r="A36" s="132"/>
      <c r="B36" s="133"/>
      <c r="C36" s="134"/>
      <c r="D36" s="8"/>
    </row>
    <row r="37" spans="1:6" ht="30" customHeight="1" thickBot="1" x14ac:dyDescent="0.2">
      <c r="A37" s="107" t="s">
        <v>10</v>
      </c>
      <c r="B37" s="108"/>
      <c r="C37" s="129"/>
      <c r="D37" s="4">
        <f>SUM(D23:D36)</f>
        <v>135</v>
      </c>
    </row>
    <row r="38" spans="1:6" ht="30" customHeight="1" thickBot="1" x14ac:dyDescent="0.2">
      <c r="A38" s="107" t="s">
        <v>11</v>
      </c>
      <c r="B38" s="108"/>
      <c r="C38" s="108"/>
      <c r="D38" s="129"/>
      <c r="E38" s="115">
        <f>E7+E19+D37</f>
        <v>1628</v>
      </c>
      <c r="F38" s="110"/>
    </row>
    <row r="43" spans="1:6" x14ac:dyDescent="0.15">
      <c r="A43" s="11"/>
      <c r="B43" s="11"/>
      <c r="D43" s="11"/>
      <c r="E43" s="11"/>
    </row>
    <row r="44" spans="1:6" x14ac:dyDescent="0.15">
      <c r="A44" s="102" t="s">
        <v>42</v>
      </c>
      <c r="B44" s="102"/>
      <c r="D44" s="131" t="s">
        <v>41</v>
      </c>
      <c r="E44" s="131"/>
    </row>
    <row r="46" spans="1:6" ht="21" x14ac:dyDescent="0.15">
      <c r="A46" s="130" t="s">
        <v>25</v>
      </c>
      <c r="B46" s="130"/>
      <c r="C46" s="130"/>
      <c r="D46" s="12">
        <f>E22-D37</f>
        <v>148</v>
      </c>
    </row>
  </sheetData>
  <sheetProtection algorithmName="SHA-512" hashValue="ZV3mFSQGkRMzkFKgd3lyTb+29JNLoxOdn583Pud7QZ0M86eq/Zvuu/+86TC7Yi2vvR8HHaXk8+q3II8utklzVw==" saltValue="OsDQGXcDXnvKAJP2CKafJQ==" spinCount="100000" sheet="1" objects="1" scenarios="1"/>
  <mergeCells count="45">
    <mergeCell ref="A46:C46"/>
    <mergeCell ref="A1:F1"/>
    <mergeCell ref="B3:C3"/>
    <mergeCell ref="E3:F3"/>
    <mergeCell ref="A5:C5"/>
    <mergeCell ref="A9:C9"/>
    <mergeCell ref="E6:F6"/>
    <mergeCell ref="E7:F7"/>
    <mergeCell ref="A8:C8"/>
    <mergeCell ref="A7:C7"/>
    <mergeCell ref="A10:C10"/>
    <mergeCell ref="A11:C11"/>
    <mergeCell ref="A15:C15"/>
    <mergeCell ref="A12:C12"/>
    <mergeCell ref="A14:C14"/>
    <mergeCell ref="A13:C13"/>
    <mergeCell ref="E20:F20"/>
    <mergeCell ref="A22:C22"/>
    <mergeCell ref="A18:C18"/>
    <mergeCell ref="E18:F18"/>
    <mergeCell ref="E22:F22"/>
    <mergeCell ref="A19:C19"/>
    <mergeCell ref="E19:F19"/>
    <mergeCell ref="A20:C20"/>
    <mergeCell ref="A16:C16"/>
    <mergeCell ref="A17:C17"/>
    <mergeCell ref="A25:C25"/>
    <mergeCell ref="A26:C26"/>
    <mergeCell ref="A24:C24"/>
    <mergeCell ref="A23:C23"/>
    <mergeCell ref="A27:C27"/>
    <mergeCell ref="A29:C29"/>
    <mergeCell ref="A28:C28"/>
    <mergeCell ref="A38:D38"/>
    <mergeCell ref="A33:C33"/>
    <mergeCell ref="A34:C34"/>
    <mergeCell ref="A30:C30"/>
    <mergeCell ref="A31:C31"/>
    <mergeCell ref="A32:C32"/>
    <mergeCell ref="A44:B44"/>
    <mergeCell ref="E38:F38"/>
    <mergeCell ref="A35:C35"/>
    <mergeCell ref="A36:C36"/>
    <mergeCell ref="A37:C37"/>
    <mergeCell ref="D44:E44"/>
  </mergeCells>
  <phoneticPr fontId="0" type="noConversion"/>
  <printOptions horizontalCentered="1" verticalCentered="1"/>
  <pageMargins left="0.79000000000000015" right="0.79000000000000015" top="0.39000000000000007" bottom="0.39000000000000007" header="0" footer="0"/>
  <pageSetup paperSize="9" scale="60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6"/>
  <sheetViews>
    <sheetView showGridLines="0" view="pageLayout" zoomScale="80" zoomScaleNormal="75" zoomScalePageLayoutView="80" workbookViewId="0">
      <selection activeCell="B3" sqref="B3:C3"/>
    </sheetView>
  </sheetViews>
  <sheetFormatPr baseColWidth="10" defaultColWidth="11.5" defaultRowHeight="16" x14ac:dyDescent="0.15"/>
  <cols>
    <col min="1" max="6" width="20.6640625" style="3" customWidth="1"/>
    <col min="7" max="7" width="19" style="3" customWidth="1"/>
    <col min="8" max="8" width="17" style="3" customWidth="1"/>
    <col min="9" max="9" width="18" style="3" customWidth="1"/>
    <col min="10" max="10" width="19.5" style="3" customWidth="1"/>
    <col min="11" max="16384" width="11.5" style="3"/>
  </cols>
  <sheetData>
    <row r="1" spans="1:6" ht="30" customHeight="1" thickBot="1" x14ac:dyDescent="0.2">
      <c r="A1" s="97" t="s">
        <v>44</v>
      </c>
      <c r="B1" s="98"/>
      <c r="C1" s="98"/>
      <c r="D1" s="98"/>
      <c r="E1" s="98"/>
      <c r="F1" s="99"/>
    </row>
    <row r="2" spans="1:6" ht="30" customHeight="1" x14ac:dyDescent="0.15"/>
    <row r="3" spans="1:6" ht="30" customHeight="1" x14ac:dyDescent="0.15">
      <c r="A3" s="3" t="s">
        <v>0</v>
      </c>
      <c r="B3" s="142"/>
      <c r="C3" s="143"/>
      <c r="D3" s="3" t="s">
        <v>1</v>
      </c>
      <c r="E3" s="142"/>
      <c r="F3" s="143"/>
    </row>
    <row r="4" spans="1:6" ht="30" customHeight="1" thickBot="1" x14ac:dyDescent="0.2"/>
    <row r="5" spans="1:6" ht="30" customHeight="1" thickBot="1" x14ac:dyDescent="0.2">
      <c r="A5" s="102" t="s">
        <v>2</v>
      </c>
      <c r="B5" s="102"/>
      <c r="C5" s="102"/>
      <c r="D5" s="4">
        <v>21</v>
      </c>
    </row>
    <row r="6" spans="1:6" ht="30" customHeight="1" thickBot="1" x14ac:dyDescent="0.2">
      <c r="E6" s="102" t="s">
        <v>5</v>
      </c>
      <c r="F6" s="102"/>
    </row>
    <row r="7" spans="1:6" ht="30" customHeight="1" thickBot="1" x14ac:dyDescent="0.2">
      <c r="A7" s="107" t="s">
        <v>3</v>
      </c>
      <c r="B7" s="108"/>
      <c r="C7" s="108"/>
      <c r="D7" s="5"/>
      <c r="E7" s="103">
        <f>37*D5</f>
        <v>777</v>
      </c>
      <c r="F7" s="104"/>
    </row>
    <row r="8" spans="1:6" ht="30" customHeight="1" x14ac:dyDescent="0.15">
      <c r="A8" s="138"/>
      <c r="B8" s="139"/>
      <c r="C8" s="139"/>
      <c r="D8" s="55"/>
    </row>
    <row r="9" spans="1:6" ht="30" customHeight="1" x14ac:dyDescent="0.15">
      <c r="A9" s="95"/>
      <c r="B9" s="96"/>
      <c r="C9" s="96"/>
      <c r="D9" s="7"/>
    </row>
    <row r="10" spans="1:6" ht="30" customHeight="1" x14ac:dyDescent="0.15">
      <c r="A10" s="95"/>
      <c r="B10" s="96"/>
      <c r="C10" s="96"/>
      <c r="D10" s="7"/>
    </row>
    <row r="11" spans="1:6" ht="30" customHeight="1" x14ac:dyDescent="0.15">
      <c r="A11" s="95"/>
      <c r="B11" s="96"/>
      <c r="C11" s="96"/>
      <c r="D11" s="7"/>
    </row>
    <row r="12" spans="1:6" ht="30" customHeight="1" x14ac:dyDescent="0.15">
      <c r="A12" s="123"/>
      <c r="B12" s="124"/>
      <c r="C12" s="125"/>
      <c r="D12" s="7"/>
    </row>
    <row r="13" spans="1:6" ht="30" customHeight="1" x14ac:dyDescent="0.15">
      <c r="A13" s="123"/>
      <c r="B13" s="124"/>
      <c r="C13" s="125"/>
      <c r="D13" s="7"/>
    </row>
    <row r="14" spans="1:6" ht="30" customHeight="1" x14ac:dyDescent="0.15">
      <c r="A14" s="123"/>
      <c r="B14" s="124"/>
      <c r="C14" s="125"/>
      <c r="D14" s="7"/>
    </row>
    <row r="15" spans="1:6" ht="30" customHeight="1" x14ac:dyDescent="0.15">
      <c r="A15" s="95"/>
      <c r="B15" s="96"/>
      <c r="C15" s="96"/>
      <c r="D15" s="7"/>
    </row>
    <row r="16" spans="1:6" ht="30" customHeight="1" x14ac:dyDescent="0.15">
      <c r="A16" s="95"/>
      <c r="B16" s="96"/>
      <c r="C16" s="96"/>
      <c r="D16" s="7"/>
    </row>
    <row r="17" spans="1:6" ht="30" customHeight="1" thickBot="1" x14ac:dyDescent="0.2">
      <c r="A17" s="118"/>
      <c r="B17" s="119"/>
      <c r="C17" s="119"/>
      <c r="D17" s="8"/>
    </row>
    <row r="18" spans="1:6" ht="30" customHeight="1" thickBot="1" x14ac:dyDescent="0.2">
      <c r="A18" s="111" t="s">
        <v>4</v>
      </c>
      <c r="B18" s="112"/>
      <c r="C18" s="113"/>
      <c r="D18" s="4">
        <f>SUM(D8:D17)</f>
        <v>0</v>
      </c>
      <c r="E18" s="114"/>
      <c r="F18" s="114"/>
    </row>
    <row r="19" spans="1:6" ht="30" customHeight="1" thickBot="1" x14ac:dyDescent="0.2">
      <c r="A19" s="107" t="s">
        <v>6</v>
      </c>
      <c r="B19" s="108"/>
      <c r="C19" s="108"/>
      <c r="D19" s="5"/>
      <c r="E19" s="109">
        <f>ROUNDUP(E7*5/6,0)</f>
        <v>648</v>
      </c>
      <c r="F19" s="110"/>
    </row>
    <row r="20" spans="1:6" ht="30" customHeight="1" thickBot="1" x14ac:dyDescent="0.2">
      <c r="A20" s="107" t="s">
        <v>9</v>
      </c>
      <c r="B20" s="108"/>
      <c r="C20" s="108"/>
      <c r="D20" s="5"/>
      <c r="E20" s="109">
        <f>SUM(E7:F19)</f>
        <v>1425</v>
      </c>
      <c r="F20" s="110"/>
    </row>
    <row r="21" spans="1:6" ht="30" customHeight="1" thickBot="1" x14ac:dyDescent="0.2"/>
    <row r="22" spans="1:6" ht="30" customHeight="1" thickBot="1" x14ac:dyDescent="0.2">
      <c r="A22" s="107" t="s">
        <v>7</v>
      </c>
      <c r="B22" s="108"/>
      <c r="C22" s="108"/>
      <c r="D22" s="5"/>
      <c r="E22" s="115">
        <f>1816.5-E20</f>
        <v>391.5</v>
      </c>
      <c r="F22" s="104"/>
    </row>
    <row r="23" spans="1:6" ht="30" customHeight="1" x14ac:dyDescent="0.15">
      <c r="A23" s="126" t="s">
        <v>8</v>
      </c>
      <c r="B23" s="127"/>
      <c r="C23" s="128"/>
      <c r="D23" s="9">
        <v>100</v>
      </c>
    </row>
    <row r="24" spans="1:6" ht="30" customHeight="1" x14ac:dyDescent="0.15">
      <c r="A24" s="120" t="s">
        <v>26</v>
      </c>
      <c r="B24" s="121"/>
      <c r="C24" s="122"/>
      <c r="D24" s="10">
        <v>20</v>
      </c>
    </row>
    <row r="25" spans="1:6" ht="30" customHeight="1" x14ac:dyDescent="0.15">
      <c r="A25" s="120" t="s">
        <v>24</v>
      </c>
      <c r="B25" s="121"/>
      <c r="C25" s="122"/>
      <c r="D25" s="10">
        <v>15</v>
      </c>
    </row>
    <row r="26" spans="1:6" ht="30" customHeight="1" x14ac:dyDescent="0.15">
      <c r="A26" s="123"/>
      <c r="B26" s="124"/>
      <c r="C26" s="125"/>
      <c r="D26" s="7"/>
    </row>
    <row r="27" spans="1:6" ht="30" customHeight="1" x14ac:dyDescent="0.15">
      <c r="A27" s="123"/>
      <c r="B27" s="124"/>
      <c r="C27" s="125"/>
      <c r="D27" s="7"/>
    </row>
    <row r="28" spans="1:6" ht="30" customHeight="1" x14ac:dyDescent="0.15">
      <c r="A28" s="123"/>
      <c r="B28" s="124"/>
      <c r="C28" s="125"/>
      <c r="D28" s="7"/>
    </row>
    <row r="29" spans="1:6" ht="30" customHeight="1" x14ac:dyDescent="0.15">
      <c r="A29" s="123"/>
      <c r="B29" s="124"/>
      <c r="C29" s="125"/>
      <c r="D29" s="7"/>
    </row>
    <row r="30" spans="1:6" ht="30" customHeight="1" x14ac:dyDescent="0.15">
      <c r="A30" s="123"/>
      <c r="B30" s="124"/>
      <c r="C30" s="125"/>
      <c r="D30" s="7"/>
    </row>
    <row r="31" spans="1:6" ht="30" customHeight="1" x14ac:dyDescent="0.15">
      <c r="A31" s="123"/>
      <c r="B31" s="124"/>
      <c r="C31" s="125"/>
      <c r="D31" s="7"/>
    </row>
    <row r="32" spans="1:6" ht="30" customHeight="1" x14ac:dyDescent="0.15">
      <c r="A32" s="123"/>
      <c r="B32" s="124"/>
      <c r="C32" s="125"/>
      <c r="D32" s="7"/>
    </row>
    <row r="33" spans="1:6" ht="30" customHeight="1" x14ac:dyDescent="0.15">
      <c r="A33" s="123"/>
      <c r="B33" s="124"/>
      <c r="C33" s="125"/>
      <c r="D33" s="7"/>
    </row>
    <row r="34" spans="1:6" ht="30" customHeight="1" x14ac:dyDescent="0.15">
      <c r="A34" s="123"/>
      <c r="B34" s="124"/>
      <c r="C34" s="125"/>
      <c r="D34" s="7"/>
    </row>
    <row r="35" spans="1:6" ht="30" customHeight="1" x14ac:dyDescent="0.15">
      <c r="A35" s="123"/>
      <c r="B35" s="124"/>
      <c r="C35" s="125"/>
      <c r="D35" s="7"/>
    </row>
    <row r="36" spans="1:6" ht="30" customHeight="1" thickBot="1" x14ac:dyDescent="0.2">
      <c r="A36" s="132"/>
      <c r="B36" s="133"/>
      <c r="C36" s="134"/>
      <c r="D36" s="8"/>
    </row>
    <row r="37" spans="1:6" ht="30" customHeight="1" thickBot="1" x14ac:dyDescent="0.2">
      <c r="A37" s="107" t="s">
        <v>10</v>
      </c>
      <c r="B37" s="108"/>
      <c r="C37" s="129"/>
      <c r="D37" s="4">
        <f>SUM(D23:D36)</f>
        <v>135</v>
      </c>
    </row>
    <row r="38" spans="1:6" ht="30" customHeight="1" thickBot="1" x14ac:dyDescent="0.2">
      <c r="A38" s="107" t="s">
        <v>11</v>
      </c>
      <c r="B38" s="108"/>
      <c r="C38" s="108"/>
      <c r="D38" s="129"/>
      <c r="E38" s="115">
        <f>E7+E19+D37</f>
        <v>1560</v>
      </c>
      <c r="F38" s="110"/>
    </row>
    <row r="43" spans="1:6" x14ac:dyDescent="0.15">
      <c r="A43" s="11"/>
      <c r="B43" s="11"/>
      <c r="D43" s="11"/>
      <c r="E43" s="11"/>
    </row>
    <row r="44" spans="1:6" x14ac:dyDescent="0.15">
      <c r="A44" s="102" t="s">
        <v>42</v>
      </c>
      <c r="B44" s="102"/>
      <c r="D44" s="131" t="s">
        <v>41</v>
      </c>
      <c r="E44" s="131"/>
    </row>
    <row r="46" spans="1:6" ht="21" x14ac:dyDescent="0.15">
      <c r="A46" s="130" t="s">
        <v>25</v>
      </c>
      <c r="B46" s="130"/>
      <c r="C46" s="130"/>
      <c r="D46" s="12">
        <f>E22-D37</f>
        <v>256.5</v>
      </c>
    </row>
  </sheetData>
  <sheetProtection algorithmName="SHA-512" hashValue="7U2VXuXmzXtd0Ec62xDczccJJ2sDuo1+1SbT+IHpvfgBm8kyxfSHHWz8gGXdQtzY08bt5xsHWPA30Ne6W8h9ow==" saltValue="LrNNBSCefvJfWQBY/zwccg==" spinCount="100000" sheet="1" objects="1" scenarios="1"/>
  <mergeCells count="45">
    <mergeCell ref="A46:C46"/>
    <mergeCell ref="A1:F1"/>
    <mergeCell ref="B3:C3"/>
    <mergeCell ref="E3:F3"/>
    <mergeCell ref="A5:C5"/>
    <mergeCell ref="A9:C9"/>
    <mergeCell ref="E6:F6"/>
    <mergeCell ref="E7:F7"/>
    <mergeCell ref="A8:C8"/>
    <mergeCell ref="A7:C7"/>
    <mergeCell ref="A10:C10"/>
    <mergeCell ref="A11:C11"/>
    <mergeCell ref="A15:C15"/>
    <mergeCell ref="A12:C12"/>
    <mergeCell ref="A14:C14"/>
    <mergeCell ref="A13:C13"/>
    <mergeCell ref="E20:F20"/>
    <mergeCell ref="A22:C22"/>
    <mergeCell ref="A18:C18"/>
    <mergeCell ref="E18:F18"/>
    <mergeCell ref="E22:F22"/>
    <mergeCell ref="A19:C19"/>
    <mergeCell ref="E19:F19"/>
    <mergeCell ref="A20:C20"/>
    <mergeCell ref="A16:C16"/>
    <mergeCell ref="A17:C17"/>
    <mergeCell ref="A25:C25"/>
    <mergeCell ref="A26:C26"/>
    <mergeCell ref="A24:C24"/>
    <mergeCell ref="A23:C23"/>
    <mergeCell ref="A27:C27"/>
    <mergeCell ref="A29:C29"/>
    <mergeCell ref="A28:C28"/>
    <mergeCell ref="A38:D38"/>
    <mergeCell ref="A33:C33"/>
    <mergeCell ref="A34:C34"/>
    <mergeCell ref="A30:C30"/>
    <mergeCell ref="A31:C31"/>
    <mergeCell ref="A32:C32"/>
    <mergeCell ref="A44:B44"/>
    <mergeCell ref="E38:F38"/>
    <mergeCell ref="A35:C35"/>
    <mergeCell ref="A36:C36"/>
    <mergeCell ref="A37:C37"/>
    <mergeCell ref="D44:E44"/>
  </mergeCells>
  <phoneticPr fontId="0" type="noConversion"/>
  <printOptions horizontalCentered="1" verticalCentered="1"/>
  <pageMargins left="0.79000000000000015" right="0.79000000000000015" top="0.39000000000000007" bottom="0.39000000000000007" header="0" footer="0"/>
  <pageSetup paperSize="9" scale="60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6"/>
  <sheetViews>
    <sheetView showGridLines="0" view="pageLayout" zoomScale="80" zoomScaleNormal="75" zoomScalePageLayoutView="80" workbookViewId="0">
      <selection activeCell="B3" sqref="B3:C3"/>
    </sheetView>
  </sheetViews>
  <sheetFormatPr baseColWidth="10" defaultColWidth="11.5" defaultRowHeight="16" x14ac:dyDescent="0.15"/>
  <cols>
    <col min="1" max="6" width="20.6640625" style="3" customWidth="1"/>
    <col min="7" max="7" width="18.5" style="3" customWidth="1"/>
    <col min="8" max="8" width="18.83203125" style="3" customWidth="1"/>
    <col min="9" max="9" width="15.5" style="3" customWidth="1"/>
    <col min="10" max="10" width="14.1640625" style="3" customWidth="1"/>
    <col min="11" max="16384" width="11.5" style="3"/>
  </cols>
  <sheetData>
    <row r="1" spans="1:6" ht="30" customHeight="1" thickBot="1" x14ac:dyDescent="0.2">
      <c r="A1" s="97" t="s">
        <v>43</v>
      </c>
      <c r="B1" s="98"/>
      <c r="C1" s="98"/>
      <c r="D1" s="98"/>
      <c r="E1" s="98"/>
      <c r="F1" s="99"/>
    </row>
    <row r="2" spans="1:6" ht="30" customHeight="1" thickBot="1" x14ac:dyDescent="0.2"/>
    <row r="3" spans="1:6" ht="30" customHeight="1" thickBot="1" x14ac:dyDescent="0.2">
      <c r="A3" s="3" t="s">
        <v>0</v>
      </c>
      <c r="B3" s="100"/>
      <c r="C3" s="101"/>
      <c r="D3" s="3" t="s">
        <v>1</v>
      </c>
      <c r="E3" s="100"/>
      <c r="F3" s="101"/>
    </row>
    <row r="4" spans="1:6" ht="30" customHeight="1" thickBot="1" x14ac:dyDescent="0.2"/>
    <row r="5" spans="1:6" ht="30" customHeight="1" thickBot="1" x14ac:dyDescent="0.2">
      <c r="A5" s="102" t="s">
        <v>2</v>
      </c>
      <c r="B5" s="102"/>
      <c r="C5" s="102"/>
      <c r="D5" s="4">
        <v>21</v>
      </c>
    </row>
    <row r="6" spans="1:6" ht="30" customHeight="1" thickBot="1" x14ac:dyDescent="0.2">
      <c r="E6" s="102" t="s">
        <v>5</v>
      </c>
      <c r="F6" s="102"/>
    </row>
    <row r="7" spans="1:6" ht="30" customHeight="1" thickBot="1" x14ac:dyDescent="0.2">
      <c r="A7" s="140" t="s">
        <v>3</v>
      </c>
      <c r="B7" s="141"/>
      <c r="C7" s="141"/>
      <c r="D7" s="54"/>
      <c r="E7" s="103">
        <f>37*D5</f>
        <v>777</v>
      </c>
      <c r="F7" s="104"/>
    </row>
    <row r="8" spans="1:6" ht="30" customHeight="1" x14ac:dyDescent="0.15">
      <c r="A8" s="138"/>
      <c r="B8" s="139"/>
      <c r="C8" s="139"/>
      <c r="D8" s="55"/>
    </row>
    <row r="9" spans="1:6" ht="30" customHeight="1" x14ac:dyDescent="0.15">
      <c r="A9" s="95"/>
      <c r="B9" s="96"/>
      <c r="C9" s="96"/>
      <c r="D9" s="7"/>
    </row>
    <row r="10" spans="1:6" ht="30" customHeight="1" x14ac:dyDescent="0.15">
      <c r="A10" s="95"/>
      <c r="B10" s="96"/>
      <c r="C10" s="96"/>
      <c r="D10" s="7"/>
    </row>
    <row r="11" spans="1:6" ht="30" customHeight="1" x14ac:dyDescent="0.15">
      <c r="A11" s="95"/>
      <c r="B11" s="96"/>
      <c r="C11" s="96"/>
      <c r="D11" s="7"/>
    </row>
    <row r="12" spans="1:6" ht="30" customHeight="1" x14ac:dyDescent="0.15">
      <c r="A12" s="95"/>
      <c r="B12" s="96"/>
      <c r="C12" s="96"/>
      <c r="D12" s="7"/>
    </row>
    <row r="13" spans="1:6" ht="30" customHeight="1" x14ac:dyDescent="0.15">
      <c r="A13" s="95"/>
      <c r="B13" s="96"/>
      <c r="C13" s="96"/>
      <c r="D13" s="7"/>
    </row>
    <row r="14" spans="1:6" ht="30" customHeight="1" x14ac:dyDescent="0.15">
      <c r="A14" s="95"/>
      <c r="B14" s="96"/>
      <c r="C14" s="96"/>
      <c r="D14" s="7"/>
    </row>
    <row r="15" spans="1:6" ht="30" customHeight="1" x14ac:dyDescent="0.15">
      <c r="A15" s="95"/>
      <c r="B15" s="96"/>
      <c r="C15" s="96"/>
      <c r="D15" s="7"/>
    </row>
    <row r="16" spans="1:6" ht="30" customHeight="1" x14ac:dyDescent="0.15">
      <c r="A16" s="95"/>
      <c r="B16" s="96"/>
      <c r="C16" s="96"/>
      <c r="D16" s="7"/>
    </row>
    <row r="17" spans="1:6" ht="30" customHeight="1" thickBot="1" x14ac:dyDescent="0.2">
      <c r="A17" s="118"/>
      <c r="B17" s="119"/>
      <c r="C17" s="119"/>
      <c r="D17" s="8"/>
    </row>
    <row r="18" spans="1:6" ht="30" customHeight="1" thickBot="1" x14ac:dyDescent="0.2">
      <c r="A18" s="111" t="s">
        <v>4</v>
      </c>
      <c r="B18" s="112"/>
      <c r="C18" s="113"/>
      <c r="D18" s="57">
        <f>SUM(D8:D17)</f>
        <v>0</v>
      </c>
      <c r="E18" s="114"/>
      <c r="F18" s="114"/>
    </row>
    <row r="19" spans="1:6" ht="30" customHeight="1" thickBot="1" x14ac:dyDescent="0.2">
      <c r="A19" s="107" t="s">
        <v>6</v>
      </c>
      <c r="B19" s="108"/>
      <c r="C19" s="108"/>
      <c r="D19" s="5"/>
      <c r="E19" s="116">
        <f>ROUNDUP(E7*5/6,0)</f>
        <v>648</v>
      </c>
      <c r="F19" s="117"/>
    </row>
    <row r="20" spans="1:6" ht="30" customHeight="1" thickBot="1" x14ac:dyDescent="0.2">
      <c r="A20" s="107" t="s">
        <v>9</v>
      </c>
      <c r="B20" s="108"/>
      <c r="C20" s="108"/>
      <c r="D20" s="5"/>
      <c r="E20" s="109">
        <f>SUM(E7:F19)</f>
        <v>1425</v>
      </c>
      <c r="F20" s="110"/>
    </row>
    <row r="21" spans="1:6" ht="30" customHeight="1" thickBot="1" x14ac:dyDescent="0.2"/>
    <row r="22" spans="1:6" ht="30" customHeight="1" thickBot="1" x14ac:dyDescent="0.2">
      <c r="A22" s="107" t="s">
        <v>7</v>
      </c>
      <c r="B22" s="108"/>
      <c r="C22" s="108"/>
      <c r="D22" s="5"/>
      <c r="E22" s="115">
        <f>1775.5-E20</f>
        <v>350.5</v>
      </c>
      <c r="F22" s="110"/>
    </row>
    <row r="23" spans="1:6" ht="30" customHeight="1" x14ac:dyDescent="0.15">
      <c r="A23" s="126" t="s">
        <v>8</v>
      </c>
      <c r="B23" s="127"/>
      <c r="C23" s="128"/>
      <c r="D23" s="9">
        <v>100</v>
      </c>
    </row>
    <row r="24" spans="1:6" ht="30" customHeight="1" x14ac:dyDescent="0.15">
      <c r="A24" s="120" t="s">
        <v>26</v>
      </c>
      <c r="B24" s="121"/>
      <c r="C24" s="122"/>
      <c r="D24" s="10">
        <v>20</v>
      </c>
    </row>
    <row r="25" spans="1:6" ht="30" customHeight="1" x14ac:dyDescent="0.15">
      <c r="A25" s="120" t="s">
        <v>24</v>
      </c>
      <c r="B25" s="121"/>
      <c r="C25" s="122"/>
      <c r="D25" s="10">
        <v>15</v>
      </c>
    </row>
    <row r="26" spans="1:6" ht="30" customHeight="1" x14ac:dyDescent="0.15">
      <c r="A26" s="123"/>
      <c r="B26" s="124"/>
      <c r="C26" s="125"/>
      <c r="D26" s="7"/>
    </row>
    <row r="27" spans="1:6" ht="30" customHeight="1" x14ac:dyDescent="0.15">
      <c r="A27" s="123"/>
      <c r="B27" s="124"/>
      <c r="C27" s="125"/>
      <c r="D27" s="7"/>
    </row>
    <row r="28" spans="1:6" ht="30" customHeight="1" x14ac:dyDescent="0.15">
      <c r="A28" s="123"/>
      <c r="B28" s="124"/>
      <c r="C28" s="125"/>
      <c r="D28" s="7"/>
    </row>
    <row r="29" spans="1:6" ht="30" customHeight="1" x14ac:dyDescent="0.15">
      <c r="A29" s="123"/>
      <c r="B29" s="124"/>
      <c r="C29" s="125"/>
      <c r="D29" s="7"/>
    </row>
    <row r="30" spans="1:6" ht="30" customHeight="1" x14ac:dyDescent="0.15">
      <c r="A30" s="123"/>
      <c r="B30" s="124"/>
      <c r="C30" s="125"/>
      <c r="D30" s="7"/>
    </row>
    <row r="31" spans="1:6" ht="30" customHeight="1" x14ac:dyDescent="0.15">
      <c r="A31" s="123"/>
      <c r="B31" s="124"/>
      <c r="C31" s="125"/>
      <c r="D31" s="7"/>
    </row>
    <row r="32" spans="1:6" ht="30" customHeight="1" x14ac:dyDescent="0.15">
      <c r="A32" s="123"/>
      <c r="B32" s="124"/>
      <c r="C32" s="125"/>
      <c r="D32" s="7"/>
    </row>
    <row r="33" spans="1:6" ht="30" customHeight="1" x14ac:dyDescent="0.15">
      <c r="A33" s="123"/>
      <c r="B33" s="124"/>
      <c r="C33" s="125"/>
      <c r="D33" s="7"/>
    </row>
    <row r="34" spans="1:6" ht="30" customHeight="1" x14ac:dyDescent="0.15">
      <c r="A34" s="123"/>
      <c r="B34" s="124"/>
      <c r="C34" s="125"/>
      <c r="D34" s="7"/>
    </row>
    <row r="35" spans="1:6" ht="30" customHeight="1" x14ac:dyDescent="0.15">
      <c r="A35" s="123"/>
      <c r="B35" s="124"/>
      <c r="C35" s="125"/>
      <c r="D35" s="7"/>
    </row>
    <row r="36" spans="1:6" ht="30" customHeight="1" thickBot="1" x14ac:dyDescent="0.2">
      <c r="A36" s="132"/>
      <c r="B36" s="133"/>
      <c r="C36" s="134"/>
      <c r="D36" s="8"/>
    </row>
    <row r="37" spans="1:6" ht="30" customHeight="1" thickBot="1" x14ac:dyDescent="0.2">
      <c r="A37" s="107" t="s">
        <v>10</v>
      </c>
      <c r="B37" s="108"/>
      <c r="C37" s="129"/>
      <c r="D37" s="4">
        <f>SUM(D23:D36)</f>
        <v>135</v>
      </c>
    </row>
    <row r="38" spans="1:6" ht="30" customHeight="1" thickBot="1" x14ac:dyDescent="0.2">
      <c r="A38" s="107" t="s">
        <v>11</v>
      </c>
      <c r="B38" s="108"/>
      <c r="C38" s="108"/>
      <c r="D38" s="129"/>
      <c r="E38" s="115">
        <f>E7+E19+D37</f>
        <v>1560</v>
      </c>
      <c r="F38" s="110"/>
    </row>
    <row r="43" spans="1:6" x14ac:dyDescent="0.15">
      <c r="A43" s="11"/>
      <c r="B43" s="11"/>
      <c r="D43" s="11"/>
      <c r="E43" s="11"/>
    </row>
    <row r="44" spans="1:6" x14ac:dyDescent="0.15">
      <c r="A44" s="102" t="s">
        <v>42</v>
      </c>
      <c r="B44" s="102"/>
      <c r="D44" s="131" t="s">
        <v>41</v>
      </c>
      <c r="E44" s="131"/>
    </row>
    <row r="46" spans="1:6" ht="21" x14ac:dyDescent="0.15">
      <c r="A46" s="130" t="s">
        <v>25</v>
      </c>
      <c r="B46" s="130"/>
      <c r="C46" s="130"/>
      <c r="D46" s="12">
        <f>E22-D37</f>
        <v>215.5</v>
      </c>
    </row>
  </sheetData>
  <sheetProtection algorithmName="SHA-512" hashValue="ERsJP9zrOkKyuZUurqI8Lfmz4mmwFcCVrLGaFBqo+fEKQgdBRWnVSAdwEEbEcVLiPB3BHZZZMrTUTlGX0ka3Eg==" saltValue="ySD9y1zVgGTRZ06VAFRlag==" spinCount="100000" sheet="1" objects="1" scenarios="1"/>
  <mergeCells count="45">
    <mergeCell ref="A46:C46"/>
    <mergeCell ref="D44:E44"/>
    <mergeCell ref="E38:F38"/>
    <mergeCell ref="A35:C35"/>
    <mergeCell ref="A36:C36"/>
    <mergeCell ref="A37:C37"/>
    <mergeCell ref="A44:B44"/>
    <mergeCell ref="A27:C27"/>
    <mergeCell ref="A29:C29"/>
    <mergeCell ref="A28:C28"/>
    <mergeCell ref="A38:D38"/>
    <mergeCell ref="A33:C33"/>
    <mergeCell ref="A34:C34"/>
    <mergeCell ref="A30:C30"/>
    <mergeCell ref="A31:C31"/>
    <mergeCell ref="A32:C32"/>
    <mergeCell ref="A16:C16"/>
    <mergeCell ref="A17:C17"/>
    <mergeCell ref="A25:C25"/>
    <mergeCell ref="A26:C26"/>
    <mergeCell ref="A24:C24"/>
    <mergeCell ref="A23:C23"/>
    <mergeCell ref="E20:F20"/>
    <mergeCell ref="A22:C22"/>
    <mergeCell ref="A18:C18"/>
    <mergeCell ref="E18:F18"/>
    <mergeCell ref="E22:F22"/>
    <mergeCell ref="A19:C19"/>
    <mergeCell ref="E19:F19"/>
    <mergeCell ref="A20:C20"/>
    <mergeCell ref="A15:C15"/>
    <mergeCell ref="A12:C12"/>
    <mergeCell ref="A14:C14"/>
    <mergeCell ref="A13:C13"/>
    <mergeCell ref="A1:F1"/>
    <mergeCell ref="B3:C3"/>
    <mergeCell ref="E3:F3"/>
    <mergeCell ref="A5:C5"/>
    <mergeCell ref="E6:F6"/>
    <mergeCell ref="E7:F7"/>
    <mergeCell ref="A8:C8"/>
    <mergeCell ref="A7:C7"/>
    <mergeCell ref="A9:C9"/>
    <mergeCell ref="A10:C10"/>
    <mergeCell ref="A11:C11"/>
  </mergeCells>
  <phoneticPr fontId="0" type="noConversion"/>
  <printOptions horizontalCentered="1" verticalCentered="1"/>
  <pageMargins left="0.79000000000000015" right="0.79000000000000015" top="0.39000000000000007" bottom="0.39000000000000007" header="0" footer="0"/>
  <pageSetup paperSize="9" scale="60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6"/>
  <sheetViews>
    <sheetView showGridLines="0" view="pageLayout" zoomScale="80" zoomScaleNormal="75" zoomScalePageLayoutView="80" workbookViewId="0">
      <selection activeCell="B3" sqref="B3:C3"/>
    </sheetView>
  </sheetViews>
  <sheetFormatPr baseColWidth="10" defaultColWidth="11.5" defaultRowHeight="16" x14ac:dyDescent="0.15"/>
  <cols>
    <col min="1" max="6" width="20.6640625" style="3" customWidth="1"/>
    <col min="7" max="7" width="18.33203125" style="3" customWidth="1"/>
    <col min="8" max="8" width="17" style="3" customWidth="1"/>
    <col min="9" max="9" width="17.33203125" style="3" customWidth="1"/>
    <col min="10" max="10" width="18.83203125" style="3" customWidth="1"/>
    <col min="11" max="16384" width="11.5" style="3"/>
  </cols>
  <sheetData>
    <row r="1" spans="1:6" ht="30" customHeight="1" thickBot="1" x14ac:dyDescent="0.2">
      <c r="A1" s="97" t="s">
        <v>40</v>
      </c>
      <c r="B1" s="98"/>
      <c r="C1" s="98"/>
      <c r="D1" s="98"/>
      <c r="E1" s="98"/>
      <c r="F1" s="99"/>
    </row>
    <row r="2" spans="1:6" ht="30" customHeight="1" thickBot="1" x14ac:dyDescent="0.2"/>
    <row r="3" spans="1:6" ht="30" customHeight="1" thickBot="1" x14ac:dyDescent="0.2">
      <c r="A3" s="3" t="s">
        <v>0</v>
      </c>
      <c r="B3" s="100"/>
      <c r="C3" s="101"/>
      <c r="D3" s="3" t="s">
        <v>1</v>
      </c>
      <c r="E3" s="100"/>
      <c r="F3" s="101"/>
    </row>
    <row r="4" spans="1:6" ht="30" customHeight="1" thickBot="1" x14ac:dyDescent="0.2"/>
    <row r="5" spans="1:6" ht="30" customHeight="1" thickBot="1" x14ac:dyDescent="0.2">
      <c r="A5" s="102" t="s">
        <v>2</v>
      </c>
      <c r="B5" s="102"/>
      <c r="C5" s="102"/>
      <c r="D5" s="58">
        <v>22</v>
      </c>
      <c r="E5" s="3" t="s">
        <v>5</v>
      </c>
      <c r="F5" s="4">
        <f>ROUND(1816*(D5*100/22)/100,0)</f>
        <v>1816</v>
      </c>
    </row>
    <row r="6" spans="1:6" ht="30" customHeight="1" thickBot="1" x14ac:dyDescent="0.2">
      <c r="F6" s="59"/>
    </row>
    <row r="7" spans="1:6" ht="30" customHeight="1" thickBot="1" x14ac:dyDescent="0.2">
      <c r="A7" s="140" t="s">
        <v>3</v>
      </c>
      <c r="B7" s="141"/>
      <c r="C7" s="141"/>
      <c r="D7" s="54"/>
      <c r="E7" s="103">
        <f>D5*37</f>
        <v>814</v>
      </c>
      <c r="F7" s="104"/>
    </row>
    <row r="8" spans="1:6" ht="30" customHeight="1" x14ac:dyDescent="0.15">
      <c r="A8" s="138"/>
      <c r="B8" s="139"/>
      <c r="C8" s="150"/>
      <c r="D8" s="55"/>
    </row>
    <row r="9" spans="1:6" ht="30" customHeight="1" x14ac:dyDescent="0.15">
      <c r="A9" s="95"/>
      <c r="B9" s="96"/>
      <c r="C9" s="148"/>
      <c r="D9" s="7"/>
    </row>
    <row r="10" spans="1:6" ht="30" customHeight="1" x14ac:dyDescent="0.15">
      <c r="A10" s="95"/>
      <c r="B10" s="96"/>
      <c r="C10" s="148"/>
      <c r="D10" s="7"/>
    </row>
    <row r="11" spans="1:6" ht="30" customHeight="1" x14ac:dyDescent="0.15">
      <c r="A11" s="95"/>
      <c r="B11" s="96"/>
      <c r="C11" s="148"/>
      <c r="D11" s="7"/>
    </row>
    <row r="12" spans="1:6" ht="30" customHeight="1" x14ac:dyDescent="0.15">
      <c r="A12" s="123"/>
      <c r="B12" s="124"/>
      <c r="C12" s="124"/>
      <c r="D12" s="7"/>
    </row>
    <row r="13" spans="1:6" ht="30" customHeight="1" x14ac:dyDescent="0.15">
      <c r="A13" s="123"/>
      <c r="B13" s="124"/>
      <c r="C13" s="124"/>
      <c r="D13" s="7"/>
    </row>
    <row r="14" spans="1:6" ht="30" customHeight="1" x14ac:dyDescent="0.15">
      <c r="A14" s="123"/>
      <c r="B14" s="124"/>
      <c r="C14" s="124"/>
      <c r="D14" s="7"/>
    </row>
    <row r="15" spans="1:6" ht="30" customHeight="1" x14ac:dyDescent="0.15">
      <c r="A15" s="95"/>
      <c r="B15" s="96"/>
      <c r="C15" s="148"/>
      <c r="D15" s="7"/>
    </row>
    <row r="16" spans="1:6" ht="30" customHeight="1" x14ac:dyDescent="0.15">
      <c r="A16" s="95"/>
      <c r="B16" s="96"/>
      <c r="C16" s="148"/>
      <c r="D16" s="7"/>
    </row>
    <row r="17" spans="1:6" ht="30" customHeight="1" thickBot="1" x14ac:dyDescent="0.2">
      <c r="A17" s="118"/>
      <c r="B17" s="119"/>
      <c r="C17" s="149"/>
      <c r="D17" s="8"/>
    </row>
    <row r="18" spans="1:6" ht="30" customHeight="1" thickBot="1" x14ac:dyDescent="0.2">
      <c r="A18" s="107" t="s">
        <v>4</v>
      </c>
      <c r="B18" s="108"/>
      <c r="C18" s="129"/>
      <c r="D18" s="4">
        <f>SUM(D8:D17)</f>
        <v>0</v>
      </c>
      <c r="E18" s="114"/>
      <c r="F18" s="114"/>
    </row>
    <row r="19" spans="1:6" ht="30" customHeight="1" thickBot="1" x14ac:dyDescent="0.2">
      <c r="A19" s="107" t="s">
        <v>6</v>
      </c>
      <c r="B19" s="108"/>
      <c r="C19" s="108"/>
      <c r="D19" s="5"/>
      <c r="E19" s="103">
        <f>ROUNDUP(E7*5/6,0)</f>
        <v>679</v>
      </c>
      <c r="F19" s="104"/>
    </row>
    <row r="20" spans="1:6" ht="30" customHeight="1" thickBot="1" x14ac:dyDescent="0.2">
      <c r="A20" s="107" t="s">
        <v>9</v>
      </c>
      <c r="B20" s="108"/>
      <c r="C20" s="108"/>
      <c r="D20" s="5"/>
      <c r="E20" s="103">
        <f>E7+E19</f>
        <v>1493</v>
      </c>
      <c r="F20" s="104"/>
    </row>
    <row r="21" spans="1:6" ht="30" customHeight="1" thickBot="1" x14ac:dyDescent="0.2"/>
    <row r="22" spans="1:6" ht="30" customHeight="1" thickBot="1" x14ac:dyDescent="0.2">
      <c r="A22" s="140" t="s">
        <v>7</v>
      </c>
      <c r="B22" s="141"/>
      <c r="C22" s="141"/>
      <c r="D22" s="60"/>
      <c r="E22" s="144">
        <f>F5-E20</f>
        <v>323</v>
      </c>
      <c r="F22" s="104"/>
    </row>
    <row r="23" spans="1:6" ht="30" customHeight="1" x14ac:dyDescent="0.15">
      <c r="A23" s="126" t="s">
        <v>8</v>
      </c>
      <c r="B23" s="127"/>
      <c r="C23" s="128"/>
      <c r="D23" s="56">
        <f>ROUND(100*(D5*100/22)/100,0)</f>
        <v>100</v>
      </c>
    </row>
    <row r="24" spans="1:6" ht="30" customHeight="1" x14ac:dyDescent="0.15">
      <c r="A24" s="120" t="s">
        <v>26</v>
      </c>
      <c r="B24" s="121"/>
      <c r="C24" s="122"/>
      <c r="D24" s="10">
        <f>ROUND(20*(D5*100/22)/100,0)</f>
        <v>20</v>
      </c>
    </row>
    <row r="25" spans="1:6" ht="30" customHeight="1" x14ac:dyDescent="0.15">
      <c r="A25" s="120" t="s">
        <v>24</v>
      </c>
      <c r="B25" s="121"/>
      <c r="C25" s="122"/>
      <c r="D25" s="10">
        <f>ROUND(15*(D5*100/22)/100,0)</f>
        <v>15</v>
      </c>
    </row>
    <row r="26" spans="1:6" ht="30" customHeight="1" x14ac:dyDescent="0.15">
      <c r="A26" s="123"/>
      <c r="B26" s="124"/>
      <c r="C26" s="125"/>
      <c r="D26" s="7"/>
    </row>
    <row r="27" spans="1:6" ht="30" customHeight="1" x14ac:dyDescent="0.15">
      <c r="A27" s="123"/>
      <c r="B27" s="124"/>
      <c r="C27" s="125"/>
      <c r="D27" s="7"/>
    </row>
    <row r="28" spans="1:6" ht="30" customHeight="1" x14ac:dyDescent="0.15">
      <c r="A28" s="123"/>
      <c r="B28" s="124"/>
      <c r="C28" s="125"/>
      <c r="D28" s="7"/>
    </row>
    <row r="29" spans="1:6" ht="30" customHeight="1" x14ac:dyDescent="0.15">
      <c r="A29" s="123"/>
      <c r="B29" s="124"/>
      <c r="C29" s="125"/>
      <c r="D29" s="7"/>
    </row>
    <row r="30" spans="1:6" ht="30" customHeight="1" x14ac:dyDescent="0.15">
      <c r="A30" s="123"/>
      <c r="B30" s="124"/>
      <c r="C30" s="125"/>
      <c r="D30" s="7"/>
    </row>
    <row r="31" spans="1:6" ht="30" customHeight="1" x14ac:dyDescent="0.15">
      <c r="A31" s="123"/>
      <c r="B31" s="124"/>
      <c r="C31" s="125"/>
      <c r="D31" s="7"/>
    </row>
    <row r="32" spans="1:6" ht="30" customHeight="1" x14ac:dyDescent="0.15">
      <c r="A32" s="123"/>
      <c r="B32" s="124"/>
      <c r="C32" s="125"/>
      <c r="D32" s="7"/>
    </row>
    <row r="33" spans="1:6" ht="30" customHeight="1" x14ac:dyDescent="0.15">
      <c r="A33" s="123"/>
      <c r="B33" s="124"/>
      <c r="C33" s="125"/>
      <c r="D33" s="7"/>
    </row>
    <row r="34" spans="1:6" ht="30" customHeight="1" x14ac:dyDescent="0.15">
      <c r="A34" s="123"/>
      <c r="B34" s="124"/>
      <c r="C34" s="125"/>
      <c r="D34" s="7"/>
    </row>
    <row r="35" spans="1:6" ht="30" customHeight="1" x14ac:dyDescent="0.15">
      <c r="A35" s="123"/>
      <c r="B35" s="124"/>
      <c r="C35" s="125"/>
      <c r="D35" s="7"/>
    </row>
    <row r="36" spans="1:6" ht="30" customHeight="1" thickBot="1" x14ac:dyDescent="0.2">
      <c r="A36" s="145"/>
      <c r="B36" s="146"/>
      <c r="C36" s="147"/>
      <c r="D36" s="61"/>
    </row>
    <row r="37" spans="1:6" ht="30" customHeight="1" thickBot="1" x14ac:dyDescent="0.2">
      <c r="A37" s="107" t="s">
        <v>10</v>
      </c>
      <c r="B37" s="108"/>
      <c r="C37" s="129"/>
      <c r="D37" s="4">
        <f>SUM(D23:D36)</f>
        <v>135</v>
      </c>
    </row>
    <row r="38" spans="1:6" ht="30" customHeight="1" thickBot="1" x14ac:dyDescent="0.2">
      <c r="A38" s="107" t="s">
        <v>11</v>
      </c>
      <c r="B38" s="108"/>
      <c r="C38" s="108"/>
      <c r="D38" s="129"/>
      <c r="E38" s="144">
        <f>E7+E19+D37</f>
        <v>1628</v>
      </c>
      <c r="F38" s="104"/>
    </row>
    <row r="43" spans="1:6" x14ac:dyDescent="0.15">
      <c r="A43" s="11"/>
      <c r="B43" s="11"/>
      <c r="D43" s="11"/>
      <c r="E43" s="11"/>
    </row>
    <row r="44" spans="1:6" x14ac:dyDescent="0.15">
      <c r="A44" s="102" t="s">
        <v>42</v>
      </c>
      <c r="B44" s="102"/>
      <c r="D44" s="131" t="s">
        <v>41</v>
      </c>
      <c r="E44" s="131"/>
    </row>
    <row r="46" spans="1:6" ht="21" x14ac:dyDescent="0.15">
      <c r="A46" s="130" t="s">
        <v>25</v>
      </c>
      <c r="B46" s="130"/>
      <c r="C46" s="130"/>
      <c r="D46" s="62">
        <f>E22-D37</f>
        <v>188</v>
      </c>
    </row>
  </sheetData>
  <sheetProtection algorithmName="SHA-512" hashValue="fV38tgnOukRqPklUnmBbPKvlxMd5RXuNOfdkSkIxiRmjb2MZbUvBriL5tqjHG1SN+NM3RKGsIhMvH5ry2dokQA==" saltValue="m340d3Hb7Ngs024hEH0pnQ==" spinCount="100000" sheet="1" objects="1" scenarios="1"/>
  <mergeCells count="44">
    <mergeCell ref="A46:C46"/>
    <mergeCell ref="A7:C7"/>
    <mergeCell ref="A9:C9"/>
    <mergeCell ref="A11:C11"/>
    <mergeCell ref="A15:C15"/>
    <mergeCell ref="A12:C12"/>
    <mergeCell ref="A14:C14"/>
    <mergeCell ref="A13:C13"/>
    <mergeCell ref="A18:C18"/>
    <mergeCell ref="A28:C28"/>
    <mergeCell ref="A33:C33"/>
    <mergeCell ref="A34:C34"/>
    <mergeCell ref="A30:C30"/>
    <mergeCell ref="A31:C31"/>
    <mergeCell ref="A32:C32"/>
    <mergeCell ref="A25:C25"/>
    <mergeCell ref="A1:F1"/>
    <mergeCell ref="B3:C3"/>
    <mergeCell ref="E3:F3"/>
    <mergeCell ref="A5:C5"/>
    <mergeCell ref="A10:C10"/>
    <mergeCell ref="A16:C16"/>
    <mergeCell ref="A17:C17"/>
    <mergeCell ref="E7:F7"/>
    <mergeCell ref="A8:C8"/>
    <mergeCell ref="E18:F18"/>
    <mergeCell ref="E22:F22"/>
    <mergeCell ref="A19:C19"/>
    <mergeCell ref="E19:F19"/>
    <mergeCell ref="A20:C20"/>
    <mergeCell ref="A24:C24"/>
    <mergeCell ref="A23:C23"/>
    <mergeCell ref="A22:C22"/>
    <mergeCell ref="E20:F20"/>
    <mergeCell ref="A26:C26"/>
    <mergeCell ref="A27:C27"/>
    <mergeCell ref="A29:C29"/>
    <mergeCell ref="A44:B44"/>
    <mergeCell ref="E38:F38"/>
    <mergeCell ref="A35:C35"/>
    <mergeCell ref="A36:C36"/>
    <mergeCell ref="A37:C37"/>
    <mergeCell ref="D44:E44"/>
    <mergeCell ref="A38:D38"/>
  </mergeCells>
  <phoneticPr fontId="0" type="noConversion"/>
  <conditionalFormatting sqref="D5">
    <cfRule type="cellIs" priority="1" stopIfTrue="1" operator="between">
      <formula>10.5</formula>
      <formula>20</formula>
    </cfRule>
  </conditionalFormatting>
  <printOptions horizontalCentered="1" verticalCentered="1"/>
  <pageMargins left="0.79000000000000015" right="0.79000000000000015" top="0.39370078740157483" bottom="0.39370078740157483" header="0" footer="0"/>
  <pageSetup paperSize="9" scale="60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6"/>
  <sheetViews>
    <sheetView showGridLines="0" view="pageLayout" zoomScale="80" zoomScaleNormal="75" zoomScalePageLayoutView="80" workbookViewId="0">
      <selection activeCell="B3" sqref="B3:C3"/>
    </sheetView>
  </sheetViews>
  <sheetFormatPr baseColWidth="10" defaultColWidth="11.5" defaultRowHeight="16" x14ac:dyDescent="0.15"/>
  <cols>
    <col min="1" max="6" width="20.6640625" style="3" customWidth="1"/>
    <col min="7" max="7" width="17.6640625" style="3" customWidth="1"/>
    <col min="8" max="8" width="17" style="3" customWidth="1"/>
    <col min="9" max="9" width="20" style="3" customWidth="1"/>
    <col min="10" max="16384" width="11.5" style="3"/>
  </cols>
  <sheetData>
    <row r="1" spans="1:6" ht="30" customHeight="1" thickBot="1" x14ac:dyDescent="0.2">
      <c r="A1" s="97" t="s">
        <v>45</v>
      </c>
      <c r="B1" s="98"/>
      <c r="C1" s="98"/>
      <c r="D1" s="98"/>
      <c r="E1" s="98"/>
      <c r="F1" s="99"/>
    </row>
    <row r="2" spans="1:6" ht="30" customHeight="1" x14ac:dyDescent="0.15"/>
    <row r="3" spans="1:6" ht="30" customHeight="1" x14ac:dyDescent="0.15">
      <c r="A3" s="3" t="s">
        <v>0</v>
      </c>
      <c r="B3" s="142"/>
      <c r="C3" s="143"/>
      <c r="D3" s="3" t="s">
        <v>1</v>
      </c>
      <c r="E3" s="142"/>
      <c r="F3" s="143"/>
    </row>
    <row r="4" spans="1:6" ht="30" customHeight="1" thickBot="1" x14ac:dyDescent="0.2"/>
    <row r="5" spans="1:6" ht="30" customHeight="1" thickBot="1" x14ac:dyDescent="0.2">
      <c r="A5" s="102" t="s">
        <v>2</v>
      </c>
      <c r="B5" s="102"/>
      <c r="C5" s="102"/>
      <c r="D5" s="58">
        <v>22</v>
      </c>
      <c r="E5" s="3" t="s">
        <v>5</v>
      </c>
      <c r="F5" s="4">
        <f>ROUND(1776*(D5*100/22)/100,0)</f>
        <v>1776</v>
      </c>
    </row>
    <row r="6" spans="1:6" ht="30" customHeight="1" thickBot="1" x14ac:dyDescent="0.2">
      <c r="F6" s="59"/>
    </row>
    <row r="7" spans="1:6" ht="30" customHeight="1" thickBot="1" x14ac:dyDescent="0.2">
      <c r="A7" s="107" t="s">
        <v>3</v>
      </c>
      <c r="B7" s="108"/>
      <c r="C7" s="108"/>
      <c r="D7" s="54"/>
      <c r="E7" s="103">
        <f>D5*37</f>
        <v>814</v>
      </c>
      <c r="F7" s="104"/>
    </row>
    <row r="8" spans="1:6" ht="30" customHeight="1" x14ac:dyDescent="0.15">
      <c r="A8" s="105"/>
      <c r="B8" s="106"/>
      <c r="C8" s="106"/>
      <c r="D8" s="63"/>
    </row>
    <row r="9" spans="1:6" ht="30" customHeight="1" x14ac:dyDescent="0.15">
      <c r="A9" s="95"/>
      <c r="B9" s="96"/>
      <c r="C9" s="96"/>
      <c r="D9" s="63"/>
    </row>
    <row r="10" spans="1:6" ht="30" customHeight="1" x14ac:dyDescent="0.15">
      <c r="A10" s="95"/>
      <c r="B10" s="96"/>
      <c r="C10" s="96"/>
      <c r="D10" s="63"/>
    </row>
    <row r="11" spans="1:6" ht="30" customHeight="1" x14ac:dyDescent="0.15">
      <c r="A11" s="95"/>
      <c r="B11" s="96"/>
      <c r="C11" s="96"/>
      <c r="D11" s="63"/>
    </row>
    <row r="12" spans="1:6" ht="30" customHeight="1" x14ac:dyDescent="0.15">
      <c r="A12" s="123"/>
      <c r="B12" s="124"/>
      <c r="C12" s="125"/>
      <c r="D12" s="63"/>
    </row>
    <row r="13" spans="1:6" ht="30" customHeight="1" x14ac:dyDescent="0.15">
      <c r="A13" s="123"/>
      <c r="B13" s="124"/>
      <c r="C13" s="125"/>
      <c r="D13" s="63"/>
    </row>
    <row r="14" spans="1:6" ht="30" customHeight="1" x14ac:dyDescent="0.15">
      <c r="A14" s="123"/>
      <c r="B14" s="124"/>
      <c r="C14" s="125"/>
      <c r="D14" s="63"/>
    </row>
    <row r="15" spans="1:6" ht="30" customHeight="1" x14ac:dyDescent="0.15">
      <c r="A15" s="95"/>
      <c r="B15" s="96"/>
      <c r="C15" s="96"/>
      <c r="D15" s="63"/>
    </row>
    <row r="16" spans="1:6" ht="30" customHeight="1" x14ac:dyDescent="0.15">
      <c r="A16" s="95"/>
      <c r="B16" s="96"/>
      <c r="C16" s="96"/>
      <c r="D16" s="63"/>
    </row>
    <row r="17" spans="1:6" ht="30" customHeight="1" thickBot="1" x14ac:dyDescent="0.2">
      <c r="A17" s="154"/>
      <c r="B17" s="155"/>
      <c r="C17" s="155"/>
      <c r="D17" s="63"/>
    </row>
    <row r="18" spans="1:6" ht="30" customHeight="1" thickTop="1" thickBot="1" x14ac:dyDescent="0.2">
      <c r="A18" s="151" t="s">
        <v>4</v>
      </c>
      <c r="B18" s="152"/>
      <c r="C18" s="153"/>
      <c r="D18" s="64">
        <f>SUM(D8:D17)</f>
        <v>0</v>
      </c>
      <c r="E18" s="102"/>
      <c r="F18" s="102"/>
    </row>
    <row r="19" spans="1:6" ht="30" customHeight="1" thickBot="1" x14ac:dyDescent="0.2">
      <c r="A19" s="107" t="s">
        <v>6</v>
      </c>
      <c r="B19" s="108"/>
      <c r="C19" s="108"/>
      <c r="D19" s="5"/>
      <c r="E19" s="103">
        <f>ROUNDUP(E7*5/6,0)</f>
        <v>679</v>
      </c>
      <c r="F19" s="104"/>
    </row>
    <row r="20" spans="1:6" ht="30" customHeight="1" thickBot="1" x14ac:dyDescent="0.2">
      <c r="A20" s="107" t="s">
        <v>9</v>
      </c>
      <c r="B20" s="108"/>
      <c r="C20" s="108"/>
      <c r="D20" s="5"/>
      <c r="E20" s="103">
        <f>E7+E19</f>
        <v>1493</v>
      </c>
      <c r="F20" s="104"/>
    </row>
    <row r="21" spans="1:6" ht="30" customHeight="1" thickBot="1" x14ac:dyDescent="0.2"/>
    <row r="22" spans="1:6" ht="30" customHeight="1" thickBot="1" x14ac:dyDescent="0.2">
      <c r="A22" s="107" t="s">
        <v>7</v>
      </c>
      <c r="B22" s="108"/>
      <c r="C22" s="108"/>
      <c r="D22" s="5"/>
      <c r="E22" s="144">
        <f>F5-E20</f>
        <v>283</v>
      </c>
      <c r="F22" s="104"/>
    </row>
    <row r="23" spans="1:6" ht="30" customHeight="1" x14ac:dyDescent="0.15">
      <c r="A23" s="126" t="s">
        <v>8</v>
      </c>
      <c r="B23" s="127"/>
      <c r="C23" s="163"/>
      <c r="D23" s="65">
        <f>ROUND(100*(D5*100/22)/100,0)</f>
        <v>100</v>
      </c>
    </row>
    <row r="24" spans="1:6" ht="30" customHeight="1" x14ac:dyDescent="0.15">
      <c r="A24" s="120" t="s">
        <v>26</v>
      </c>
      <c r="B24" s="121"/>
      <c r="C24" s="162"/>
      <c r="D24" s="66">
        <f>ROUND(20*(D5*100/22)/100,0)</f>
        <v>20</v>
      </c>
    </row>
    <row r="25" spans="1:6" ht="30" customHeight="1" thickBot="1" x14ac:dyDescent="0.2">
      <c r="A25" s="156" t="s">
        <v>24</v>
      </c>
      <c r="B25" s="157"/>
      <c r="C25" s="158"/>
      <c r="D25" s="67">
        <f>ROUND(15*(D5*100/22)/100,0)</f>
        <v>15</v>
      </c>
    </row>
    <row r="26" spans="1:6" ht="30" customHeight="1" x14ac:dyDescent="0.15">
      <c r="A26" s="159"/>
      <c r="B26" s="160"/>
      <c r="C26" s="161"/>
      <c r="D26" s="6"/>
    </row>
    <row r="27" spans="1:6" ht="30" customHeight="1" x14ac:dyDescent="0.15">
      <c r="A27" s="123"/>
      <c r="B27" s="124"/>
      <c r="C27" s="125"/>
      <c r="D27" s="7"/>
    </row>
    <row r="28" spans="1:6" ht="30" customHeight="1" x14ac:dyDescent="0.15">
      <c r="A28" s="123"/>
      <c r="B28" s="124"/>
      <c r="C28" s="125"/>
      <c r="D28" s="7"/>
    </row>
    <row r="29" spans="1:6" ht="30" customHeight="1" x14ac:dyDescent="0.15">
      <c r="A29" s="123"/>
      <c r="B29" s="124"/>
      <c r="C29" s="125"/>
      <c r="D29" s="7"/>
    </row>
    <row r="30" spans="1:6" ht="30" customHeight="1" x14ac:dyDescent="0.15">
      <c r="A30" s="123"/>
      <c r="B30" s="124"/>
      <c r="C30" s="125"/>
      <c r="D30" s="7"/>
    </row>
    <row r="31" spans="1:6" ht="30" customHeight="1" x14ac:dyDescent="0.15">
      <c r="A31" s="123"/>
      <c r="B31" s="124"/>
      <c r="C31" s="125"/>
      <c r="D31" s="7"/>
    </row>
    <row r="32" spans="1:6" ht="30" customHeight="1" x14ac:dyDescent="0.15">
      <c r="A32" s="123"/>
      <c r="B32" s="124"/>
      <c r="C32" s="125"/>
      <c r="D32" s="7"/>
    </row>
    <row r="33" spans="1:6" ht="30" customHeight="1" x14ac:dyDescent="0.15">
      <c r="A33" s="123"/>
      <c r="B33" s="124"/>
      <c r="C33" s="125"/>
      <c r="D33" s="7"/>
    </row>
    <row r="34" spans="1:6" ht="30" customHeight="1" x14ac:dyDescent="0.15">
      <c r="A34" s="123"/>
      <c r="B34" s="124"/>
      <c r="C34" s="125"/>
      <c r="D34" s="7"/>
    </row>
    <row r="35" spans="1:6" ht="30" customHeight="1" x14ac:dyDescent="0.15">
      <c r="A35" s="123"/>
      <c r="B35" s="124"/>
      <c r="C35" s="125"/>
      <c r="D35" s="7"/>
    </row>
    <row r="36" spans="1:6" ht="30" customHeight="1" thickBot="1" x14ac:dyDescent="0.2">
      <c r="A36" s="132"/>
      <c r="B36" s="133"/>
      <c r="C36" s="134"/>
      <c r="D36" s="8"/>
    </row>
    <row r="37" spans="1:6" ht="30" customHeight="1" thickBot="1" x14ac:dyDescent="0.2">
      <c r="A37" s="107" t="s">
        <v>10</v>
      </c>
      <c r="B37" s="108"/>
      <c r="C37" s="129"/>
      <c r="D37" s="4">
        <f>SUM(D23:D36)</f>
        <v>135</v>
      </c>
    </row>
    <row r="38" spans="1:6" ht="30" customHeight="1" thickBot="1" x14ac:dyDescent="0.2">
      <c r="A38" s="107" t="s">
        <v>11</v>
      </c>
      <c r="B38" s="108"/>
      <c r="C38" s="108"/>
      <c r="D38" s="129"/>
      <c r="E38" s="144">
        <f>E7+E19+D37</f>
        <v>1628</v>
      </c>
      <c r="F38" s="104"/>
    </row>
    <row r="43" spans="1:6" x14ac:dyDescent="0.15">
      <c r="A43" s="11"/>
      <c r="B43" s="11"/>
      <c r="D43" s="11"/>
      <c r="E43" s="11"/>
    </row>
    <row r="44" spans="1:6" x14ac:dyDescent="0.15">
      <c r="A44" s="102" t="s">
        <v>42</v>
      </c>
      <c r="B44" s="102"/>
      <c r="D44" s="131" t="s">
        <v>41</v>
      </c>
      <c r="E44" s="131"/>
    </row>
    <row r="46" spans="1:6" ht="21" x14ac:dyDescent="0.15">
      <c r="A46" s="130" t="s">
        <v>25</v>
      </c>
      <c r="B46" s="130"/>
      <c r="C46" s="130"/>
      <c r="D46" s="62">
        <f>E22-D37</f>
        <v>148</v>
      </c>
    </row>
  </sheetData>
  <sheetProtection algorithmName="SHA-512" hashValue="Kk1XVNxQo6tLhR6lSqmxBs8iNx4HK6kGLUBNuu+U6uuViKWdITzmrSDXA5xAV/GzWxGuy+FyWxXvDJ0zX8C9Zg==" saltValue="AdUfxQQGuEnDvI3pwB+Krw==" spinCount="100000" sheet="1" objects="1" scenarios="1"/>
  <mergeCells count="44">
    <mergeCell ref="A46:C46"/>
    <mergeCell ref="D44:E44"/>
    <mergeCell ref="E38:F38"/>
    <mergeCell ref="A35:C35"/>
    <mergeCell ref="A36:C36"/>
    <mergeCell ref="A37:C37"/>
    <mergeCell ref="A44:B44"/>
    <mergeCell ref="A27:C27"/>
    <mergeCell ref="A29:C29"/>
    <mergeCell ref="A28:C28"/>
    <mergeCell ref="A38:D38"/>
    <mergeCell ref="A33:C33"/>
    <mergeCell ref="A34:C34"/>
    <mergeCell ref="A30:C30"/>
    <mergeCell ref="A31:C31"/>
    <mergeCell ref="A32:C32"/>
    <mergeCell ref="A16:C16"/>
    <mergeCell ref="A17:C17"/>
    <mergeCell ref="A25:C25"/>
    <mergeCell ref="A26:C26"/>
    <mergeCell ref="A24:C24"/>
    <mergeCell ref="A23:C23"/>
    <mergeCell ref="E20:F20"/>
    <mergeCell ref="A22:C22"/>
    <mergeCell ref="A18:C18"/>
    <mergeCell ref="E18:F18"/>
    <mergeCell ref="E22:F22"/>
    <mergeCell ref="A19:C19"/>
    <mergeCell ref="E19:F19"/>
    <mergeCell ref="A20:C20"/>
    <mergeCell ref="A9:C9"/>
    <mergeCell ref="A10:C10"/>
    <mergeCell ref="A11:C11"/>
    <mergeCell ref="A15:C15"/>
    <mergeCell ref="A12:C12"/>
    <mergeCell ref="A14:C14"/>
    <mergeCell ref="A13:C13"/>
    <mergeCell ref="E7:F7"/>
    <mergeCell ref="A8:C8"/>
    <mergeCell ref="A7:C7"/>
    <mergeCell ref="A1:F1"/>
    <mergeCell ref="B3:C3"/>
    <mergeCell ref="E3:F3"/>
    <mergeCell ref="A5:C5"/>
  </mergeCells>
  <phoneticPr fontId="0" type="noConversion"/>
  <conditionalFormatting sqref="D5">
    <cfRule type="cellIs" priority="1" stopIfTrue="1" operator="between">
      <formula>10.5</formula>
      <formula>20</formula>
    </cfRule>
  </conditionalFormatting>
  <printOptions horizontalCentered="1" verticalCentered="1"/>
  <pageMargins left="0.79000000000000015" right="0.79000000000000015" top="0.39000000000000007" bottom="0.39000000000000007" header="0" footer="0"/>
  <pageSetup paperSize="9" scale="60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6"/>
  <sheetViews>
    <sheetView showGridLines="0" view="pageLayout" topLeftCell="A3" zoomScale="80" zoomScaleNormal="60" zoomScalePageLayoutView="80" workbookViewId="0">
      <selection activeCell="B3" sqref="B3:C3"/>
    </sheetView>
  </sheetViews>
  <sheetFormatPr baseColWidth="10" defaultColWidth="11.5" defaultRowHeight="16" x14ac:dyDescent="0.15"/>
  <cols>
    <col min="1" max="6" width="20.6640625" style="3" customWidth="1"/>
    <col min="7" max="7" width="16.33203125" style="3" customWidth="1"/>
    <col min="8" max="8" width="18.33203125" style="3" customWidth="1"/>
    <col min="9" max="9" width="18" style="3" customWidth="1"/>
    <col min="10" max="16384" width="11.5" style="3"/>
  </cols>
  <sheetData>
    <row r="1" spans="1:6" ht="30" customHeight="1" thickBot="1" x14ac:dyDescent="0.2">
      <c r="A1" s="97" t="s">
        <v>44</v>
      </c>
      <c r="B1" s="98"/>
      <c r="C1" s="98"/>
      <c r="D1" s="98"/>
      <c r="E1" s="98"/>
      <c r="F1" s="99"/>
    </row>
    <row r="2" spans="1:6" ht="30" customHeight="1" thickBot="1" x14ac:dyDescent="0.2"/>
    <row r="3" spans="1:6" ht="30" customHeight="1" thickBot="1" x14ac:dyDescent="0.2">
      <c r="A3" s="3" t="s">
        <v>0</v>
      </c>
      <c r="B3" s="100"/>
      <c r="C3" s="101"/>
      <c r="D3" s="3" t="s">
        <v>1</v>
      </c>
      <c r="E3" s="100"/>
      <c r="F3" s="101"/>
    </row>
    <row r="4" spans="1:6" ht="30" customHeight="1" thickBot="1" x14ac:dyDescent="0.2"/>
    <row r="5" spans="1:6" ht="30" customHeight="1" thickBot="1" x14ac:dyDescent="0.2">
      <c r="A5" s="102" t="s">
        <v>2</v>
      </c>
      <c r="B5" s="102"/>
      <c r="C5" s="102"/>
      <c r="D5" s="58">
        <v>21</v>
      </c>
      <c r="E5" s="3" t="s">
        <v>5</v>
      </c>
      <c r="F5" s="68">
        <f>ROUND(1816*(D5*100/21)/100,0)</f>
        <v>1816</v>
      </c>
    </row>
    <row r="6" spans="1:6" ht="30" customHeight="1" thickBot="1" x14ac:dyDescent="0.2">
      <c r="F6" s="59"/>
    </row>
    <row r="7" spans="1:6" ht="30" customHeight="1" thickBot="1" x14ac:dyDescent="0.2">
      <c r="A7" s="140" t="s">
        <v>3</v>
      </c>
      <c r="B7" s="141"/>
      <c r="C7" s="141"/>
      <c r="D7" s="54"/>
      <c r="E7" s="103">
        <f>D5*37</f>
        <v>777</v>
      </c>
      <c r="F7" s="104"/>
    </row>
    <row r="8" spans="1:6" ht="30" customHeight="1" x14ac:dyDescent="0.15">
      <c r="A8" s="138"/>
      <c r="B8" s="139"/>
      <c r="C8" s="139"/>
      <c r="D8" s="55"/>
    </row>
    <row r="9" spans="1:6" ht="30" customHeight="1" x14ac:dyDescent="0.15">
      <c r="A9" s="95"/>
      <c r="B9" s="96"/>
      <c r="C9" s="96"/>
      <c r="D9" s="7"/>
    </row>
    <row r="10" spans="1:6" ht="30" customHeight="1" x14ac:dyDescent="0.15">
      <c r="A10" s="95"/>
      <c r="B10" s="96"/>
      <c r="C10" s="96"/>
      <c r="D10" s="7"/>
    </row>
    <row r="11" spans="1:6" ht="30" customHeight="1" x14ac:dyDescent="0.15">
      <c r="A11" s="95"/>
      <c r="B11" s="96"/>
      <c r="C11" s="96"/>
      <c r="D11" s="7"/>
    </row>
    <row r="12" spans="1:6" ht="30" customHeight="1" x14ac:dyDescent="0.15">
      <c r="A12" s="95"/>
      <c r="B12" s="96"/>
      <c r="C12" s="96"/>
      <c r="D12" s="7"/>
    </row>
    <row r="13" spans="1:6" ht="30" customHeight="1" x14ac:dyDescent="0.15">
      <c r="A13" s="95"/>
      <c r="B13" s="96"/>
      <c r="C13" s="96"/>
      <c r="D13" s="7"/>
    </row>
    <row r="14" spans="1:6" ht="30" customHeight="1" x14ac:dyDescent="0.15">
      <c r="A14" s="95"/>
      <c r="B14" s="96"/>
      <c r="C14" s="96"/>
      <c r="D14" s="7"/>
    </row>
    <row r="15" spans="1:6" ht="30" customHeight="1" x14ac:dyDescent="0.15">
      <c r="A15" s="95"/>
      <c r="B15" s="96"/>
      <c r="C15" s="96"/>
      <c r="D15" s="7"/>
    </row>
    <row r="16" spans="1:6" ht="30" customHeight="1" x14ac:dyDescent="0.15">
      <c r="A16" s="95"/>
      <c r="B16" s="96"/>
      <c r="C16" s="96"/>
      <c r="D16" s="7"/>
    </row>
    <row r="17" spans="1:6" ht="30" customHeight="1" thickBot="1" x14ac:dyDescent="0.2">
      <c r="A17" s="118"/>
      <c r="B17" s="119"/>
      <c r="C17" s="119"/>
      <c r="D17" s="8"/>
    </row>
    <row r="18" spans="1:6" ht="30" customHeight="1" thickBot="1" x14ac:dyDescent="0.2">
      <c r="A18" s="111" t="s">
        <v>4</v>
      </c>
      <c r="B18" s="112"/>
      <c r="C18" s="113"/>
      <c r="D18" s="4">
        <f>SUM(D8:D17)</f>
        <v>0</v>
      </c>
      <c r="E18" s="114"/>
      <c r="F18" s="114"/>
    </row>
    <row r="19" spans="1:6" ht="30" customHeight="1" thickBot="1" x14ac:dyDescent="0.2">
      <c r="A19" s="107" t="s">
        <v>6</v>
      </c>
      <c r="B19" s="108"/>
      <c r="C19" s="108"/>
      <c r="D19" s="5"/>
      <c r="E19" s="114">
        <f>ROUNDUP(E7*5/6,0)</f>
        <v>648</v>
      </c>
      <c r="F19" s="164"/>
    </row>
    <row r="20" spans="1:6" ht="30" customHeight="1" thickBot="1" x14ac:dyDescent="0.2">
      <c r="A20" s="107" t="s">
        <v>9</v>
      </c>
      <c r="B20" s="108"/>
      <c r="C20" s="108"/>
      <c r="D20" s="5"/>
      <c r="E20" s="103">
        <f>E7+E19</f>
        <v>1425</v>
      </c>
      <c r="F20" s="104"/>
    </row>
    <row r="21" spans="1:6" ht="30" customHeight="1" thickBot="1" x14ac:dyDescent="0.2"/>
    <row r="22" spans="1:6" ht="30" customHeight="1" thickBot="1" x14ac:dyDescent="0.2">
      <c r="A22" s="107" t="s">
        <v>7</v>
      </c>
      <c r="B22" s="108"/>
      <c r="C22" s="108"/>
      <c r="D22" s="5"/>
      <c r="E22" s="144">
        <f>F5-E20</f>
        <v>391</v>
      </c>
      <c r="F22" s="104"/>
    </row>
    <row r="23" spans="1:6" ht="30" customHeight="1" x14ac:dyDescent="0.15">
      <c r="A23" s="126" t="s">
        <v>8</v>
      </c>
      <c r="B23" s="127"/>
      <c r="C23" s="128"/>
      <c r="D23" s="9">
        <f>ROUND(100*(D5*100/21)/100,0)</f>
        <v>100</v>
      </c>
    </row>
    <row r="24" spans="1:6" ht="30" customHeight="1" x14ac:dyDescent="0.15">
      <c r="A24" s="120" t="s">
        <v>26</v>
      </c>
      <c r="B24" s="121"/>
      <c r="C24" s="122"/>
      <c r="D24" s="10">
        <f>ROUND(20*(D5*100/21)/100,0)</f>
        <v>20</v>
      </c>
    </row>
    <row r="25" spans="1:6" ht="30" customHeight="1" x14ac:dyDescent="0.15">
      <c r="A25" s="120" t="s">
        <v>24</v>
      </c>
      <c r="B25" s="121"/>
      <c r="C25" s="122"/>
      <c r="D25" s="10">
        <f>ROUND(15*(D5*100/21)/100,0)</f>
        <v>15</v>
      </c>
    </row>
    <row r="26" spans="1:6" ht="30" customHeight="1" x14ac:dyDescent="0.15">
      <c r="A26" s="123"/>
      <c r="B26" s="124"/>
      <c r="C26" s="125"/>
      <c r="D26" s="7"/>
    </row>
    <row r="27" spans="1:6" ht="30" customHeight="1" x14ac:dyDescent="0.15">
      <c r="A27" s="123"/>
      <c r="B27" s="124"/>
      <c r="C27" s="125"/>
      <c r="D27" s="7"/>
    </row>
    <row r="28" spans="1:6" ht="30" customHeight="1" x14ac:dyDescent="0.15">
      <c r="A28" s="123"/>
      <c r="B28" s="124"/>
      <c r="C28" s="125"/>
      <c r="D28" s="7"/>
    </row>
    <row r="29" spans="1:6" ht="30" customHeight="1" x14ac:dyDescent="0.15">
      <c r="A29" s="123"/>
      <c r="B29" s="124"/>
      <c r="C29" s="125"/>
      <c r="D29" s="7"/>
    </row>
    <row r="30" spans="1:6" ht="30" customHeight="1" x14ac:dyDescent="0.15">
      <c r="A30" s="123"/>
      <c r="B30" s="124"/>
      <c r="C30" s="125"/>
      <c r="D30" s="7"/>
    </row>
    <row r="31" spans="1:6" ht="30" customHeight="1" x14ac:dyDescent="0.15">
      <c r="A31" s="123"/>
      <c r="B31" s="124"/>
      <c r="C31" s="125"/>
      <c r="D31" s="7"/>
    </row>
    <row r="32" spans="1:6" ht="30" customHeight="1" x14ac:dyDescent="0.15">
      <c r="A32" s="123"/>
      <c r="B32" s="124"/>
      <c r="C32" s="125"/>
      <c r="D32" s="7"/>
    </row>
    <row r="33" spans="1:6" ht="30" customHeight="1" x14ac:dyDescent="0.15">
      <c r="A33" s="123"/>
      <c r="B33" s="124"/>
      <c r="C33" s="125"/>
      <c r="D33" s="7"/>
    </row>
    <row r="34" spans="1:6" ht="30" customHeight="1" x14ac:dyDescent="0.15">
      <c r="A34" s="123"/>
      <c r="B34" s="124"/>
      <c r="C34" s="125"/>
      <c r="D34" s="7"/>
    </row>
    <row r="35" spans="1:6" ht="30" customHeight="1" x14ac:dyDescent="0.15">
      <c r="A35" s="123"/>
      <c r="B35" s="124"/>
      <c r="C35" s="125"/>
      <c r="D35" s="7"/>
    </row>
    <row r="36" spans="1:6" ht="30" customHeight="1" thickBot="1" x14ac:dyDescent="0.2">
      <c r="A36" s="132"/>
      <c r="B36" s="133"/>
      <c r="C36" s="134"/>
      <c r="D36" s="8"/>
    </row>
    <row r="37" spans="1:6" ht="30" customHeight="1" thickBot="1" x14ac:dyDescent="0.2">
      <c r="A37" s="107" t="s">
        <v>10</v>
      </c>
      <c r="B37" s="108"/>
      <c r="C37" s="129"/>
      <c r="D37" s="4">
        <f>SUM(D23:D36)</f>
        <v>135</v>
      </c>
    </row>
    <row r="38" spans="1:6" ht="30" customHeight="1" thickBot="1" x14ac:dyDescent="0.2">
      <c r="A38" s="107" t="s">
        <v>11</v>
      </c>
      <c r="B38" s="108"/>
      <c r="C38" s="108"/>
      <c r="D38" s="129"/>
      <c r="E38" s="144">
        <f>E7+E19+D37</f>
        <v>1560</v>
      </c>
      <c r="F38" s="104"/>
    </row>
    <row r="43" spans="1:6" x14ac:dyDescent="0.15">
      <c r="A43" s="11"/>
      <c r="B43" s="11"/>
      <c r="D43" s="11"/>
      <c r="E43" s="11"/>
    </row>
    <row r="44" spans="1:6" x14ac:dyDescent="0.15">
      <c r="A44" s="102" t="s">
        <v>42</v>
      </c>
      <c r="B44" s="102"/>
      <c r="D44" s="131" t="s">
        <v>41</v>
      </c>
      <c r="E44" s="131"/>
    </row>
    <row r="46" spans="1:6" ht="21" x14ac:dyDescent="0.15">
      <c r="A46" s="130" t="s">
        <v>25</v>
      </c>
      <c r="B46" s="130"/>
      <c r="C46" s="130"/>
      <c r="D46" s="62">
        <f>E22-D37</f>
        <v>256</v>
      </c>
    </row>
  </sheetData>
  <sheetProtection algorithmName="SHA-512" hashValue="SWwV4VOu4pdWjeGpocXbaTO5jm98mbKx605pfmWOFNcwXZPLtMtVy/WPCh7kIq7bp+gfPv2D7ypzyI8Z7SipwQ==" saltValue="APmnS+PL5YWHH2UzVJ9VcA==" spinCount="100000" sheet="1" objects="1" scenarios="1"/>
  <mergeCells count="44">
    <mergeCell ref="A46:C46"/>
    <mergeCell ref="D44:E44"/>
    <mergeCell ref="E38:F38"/>
    <mergeCell ref="A35:C35"/>
    <mergeCell ref="A36:C36"/>
    <mergeCell ref="A37:C37"/>
    <mergeCell ref="A44:B44"/>
    <mergeCell ref="A27:C27"/>
    <mergeCell ref="A29:C29"/>
    <mergeCell ref="A28:C28"/>
    <mergeCell ref="A38:D38"/>
    <mergeCell ref="A33:C33"/>
    <mergeCell ref="A34:C34"/>
    <mergeCell ref="A30:C30"/>
    <mergeCell ref="A31:C31"/>
    <mergeCell ref="A32:C32"/>
    <mergeCell ref="A16:C16"/>
    <mergeCell ref="A17:C17"/>
    <mergeCell ref="A25:C25"/>
    <mergeCell ref="A26:C26"/>
    <mergeCell ref="A24:C24"/>
    <mergeCell ref="A23:C23"/>
    <mergeCell ref="E20:F20"/>
    <mergeCell ref="A22:C22"/>
    <mergeCell ref="A18:C18"/>
    <mergeCell ref="E18:F18"/>
    <mergeCell ref="E22:F22"/>
    <mergeCell ref="A19:C19"/>
    <mergeCell ref="E19:F19"/>
    <mergeCell ref="A20:C20"/>
    <mergeCell ref="A9:C9"/>
    <mergeCell ref="A10:C10"/>
    <mergeCell ref="A11:C11"/>
    <mergeCell ref="A15:C15"/>
    <mergeCell ref="A12:C12"/>
    <mergeCell ref="A14:C14"/>
    <mergeCell ref="A13:C13"/>
    <mergeCell ref="A8:C8"/>
    <mergeCell ref="A7:C7"/>
    <mergeCell ref="A1:F1"/>
    <mergeCell ref="B3:C3"/>
    <mergeCell ref="E3:F3"/>
    <mergeCell ref="A5:C5"/>
    <mergeCell ref="E7:F7"/>
  </mergeCells>
  <phoneticPr fontId="0" type="noConversion"/>
  <conditionalFormatting sqref="D5">
    <cfRule type="cellIs" priority="1" stopIfTrue="1" operator="between">
      <formula>10.5</formula>
      <formula>20</formula>
    </cfRule>
  </conditionalFormatting>
  <printOptions horizontalCentered="1" verticalCentered="1"/>
  <pageMargins left="0.79000000000000015" right="0.79000000000000015" top="0.39370078740157483" bottom="0.39370078740157483" header="0" footer="0"/>
  <pageSetup paperSize="9" scale="6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9</vt:i4>
      </vt:variant>
    </vt:vector>
  </HeadingPairs>
  <TitlesOfParts>
    <vt:vector size="19" baseType="lpstr">
      <vt:lpstr>Ausfüllhilfe</vt:lpstr>
      <vt:lpstr>aliquot</vt:lpstr>
      <vt:lpstr>1816_22</vt:lpstr>
      <vt:lpstr>1776_22</vt:lpstr>
      <vt:lpstr>1816_21</vt:lpstr>
      <vt:lpstr>1776_21</vt:lpstr>
      <vt:lpstr>verm.22_1816</vt:lpstr>
      <vt:lpstr>verm.22_1776</vt:lpstr>
      <vt:lpstr>verm.21_1816</vt:lpstr>
      <vt:lpstr>verm.21_1776</vt:lpstr>
      <vt:lpstr>'1776_21'!Druckbereich</vt:lpstr>
      <vt:lpstr>'1776_22'!Druckbereich</vt:lpstr>
      <vt:lpstr>'1816_21'!Druckbereich</vt:lpstr>
      <vt:lpstr>'1816_22'!Druckbereich</vt:lpstr>
      <vt:lpstr>Ausfüllhilfe!Druckbereich</vt:lpstr>
      <vt:lpstr>verm.21_1776!Druckbereich</vt:lpstr>
      <vt:lpstr>verm.21_1816!Druckbereich</vt:lpstr>
      <vt:lpstr>verm.22_1776!Druckbereich</vt:lpstr>
      <vt:lpstr>verm.22_1816!Druckbereich</vt:lpstr>
    </vt:vector>
  </TitlesOfParts>
  <Company>Seibezeder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Seibezeder</dc:creator>
  <cp:lastModifiedBy>Birgit Feiner</cp:lastModifiedBy>
  <cp:lastPrinted>2019-09-03T07:06:09Z</cp:lastPrinted>
  <dcterms:created xsi:type="dcterms:W3CDTF">2001-04-23T15:17:23Z</dcterms:created>
  <dcterms:modified xsi:type="dcterms:W3CDTF">2025-09-23T12:48:17Z</dcterms:modified>
</cp:coreProperties>
</file>